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3　地域密着型サービス事業者のページ\01　指定申請について\2地域密着型通所介護\"/>
    </mc:Choice>
  </mc:AlternateContent>
  <bookViews>
    <workbookView xWindow="0" yWindow="0" windowWidth="20490" windowHeight="6810" tabRatio="889" activeTab="2"/>
  </bookViews>
  <sheets>
    <sheet name="【記載例】地域密着型通所介護" sheetId="8" r:id="rId1"/>
    <sheet name="【記載例】シフト記号表（勤務時間帯）" sheetId="6" r:id="rId2"/>
    <sheet name="地域密着型通所介護（1枚版）" sheetId="10" r:id="rId3"/>
    <sheet name="シフト記号表（勤務時間帯）" sheetId="11" r:id="rId4"/>
    <sheet name="記入方法" sheetId="7"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0">【記載例】地域密着型通所介護!$A$1:$BF$71</definedName>
    <definedName name="_xlnm.Print_Area" localSheetId="4">記入方法!$B$1:$P$85</definedName>
    <definedName name="_xlnm.Print_Area" localSheetId="2">'地域密着型通所介護（1枚版）'!$A$1:$BF$71</definedName>
    <definedName name="_xlnm.Print_Titles" localSheetId="2">'地域密着型通所介護（1枚版）'!$1:$21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8"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<sst xmlns="http://schemas.openxmlformats.org/spreadsheetml/2006/main" count="1088" uniqueCount="221">
  <si>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</si>
  <si>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</si>
  <si>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</si>
  <si>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</si>
  <si>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</si>
  <si>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</si>
  <si>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</si>
  <si>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</si>
  <si>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</si>
  <si>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</si>
  <si>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</si>
  <si>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</si>
  <si>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</si>
  <si>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</si>
  <si>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</si>
  <si>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</si>
  <si>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</si>
  <si>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</si>
  <si>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</si>
  <si>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</si>
  <si>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</si>
  <si>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</si>
  <si>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</si>
  <si>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</si>
  <si>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</si>
  <si>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</si>
  <si>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</si>
  <si>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</si>
  <si>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</si>
  <si>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</si>
  <si>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</si>
  <si>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</si>
  <si>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</si>
  <si>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</si>
  <si>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</si>
  <si>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</si>
  <si>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</si>
  <si>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</si>
  <si>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</si>
  <si>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</si>
  <si>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</si>
  <si>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</si>
  <si>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</si>
  <si>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</si>
  <si>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</si>
  <si>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</si>
  <si>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</si>
  <si>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</si>
  <si>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</si>
  <si>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</si>
  <si>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</si>
  <si>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</si>
  <si>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</si>
  <si>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</si>
  <si>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</si>
  <si>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</si>
  <si>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</si>
  <si>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</si>
  <si>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</si>
  <si>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</si>
  <si>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</si>
  <si>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</si>
  <si>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</si>
  <si>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</si>
  <si>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</si>
  <si>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</si>
  <si>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</si>
  <si>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</si>
  <si>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</si>
  <si>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</si>
  <si>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</si>
  <si>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</si>
  <si>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</si>
  <si>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</si>
  <si>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</si>
  <si>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</si>
  <si>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</si>
  <si>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</si>
  <si>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</si>
  <si>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</si>
  <si>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</si>
  <si>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</si>
  <si>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</si>
  <si>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</si>
  <si>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</si>
  <si>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</si>
  <si>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</si>
  <si>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</si>
  <si>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</si>
  <si>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</si>
  <si>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</si>
  <si>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</si>
  <si>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</si>
  <si>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</si>
  <si>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</si>
  <si>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</si>
  <si>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</si>
  <si>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</si>
  <si>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</si>
  <si>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</si>
  <si>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</si>
  <si>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</si>
  <si>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</si>
  <si>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</si>
  <si>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</si>
  <si>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</si>
  <si>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</si>
  <si>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</si>
  <si>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</si>
  <si>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</si>
  <si>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</si>
  <si>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</si>
  <si>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</si>
  <si>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</si>
  <si>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</si>
  <si>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</si>
  <si>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</si>
  <si>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</si>
  <si>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</si>
  <si>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</si>
  <si>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</si>
  <si>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</si>
  <si>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</si>
  <si>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</si>
  <si>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</si>
  <si>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</si>
  <si>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</si>
  <si>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</si>
  <si>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</si>
  <si>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</si>
  <si>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</si>
  <si>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</si>
  <si>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</si>
  <si>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</si>
  <si>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</si>
  <si>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</si>
  <si>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</si>
  <si>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</si>
  <si>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</si>
  <si>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</si>
  <si>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</si>
  <si>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</si>
  <si>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</si>
  <si>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</si>
  <si>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</si>
  <si>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</si>
  <si>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</si>
  <si>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</si>
  <si>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</si>
  <si>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</si>
  <si>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</si>
  <si>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</si>
  <si>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</si>
  <si>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</si>
  <si>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</si>
  <si>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</si>
  <si>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</si>
  <si>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</si>
  <si>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</si>
  <si>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</si>
  <si>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</si>
  <si>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</si>
  <si>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</si>
  <si>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</si>
  <si>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</si>
  <si>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</si>
  <si>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</si>
  <si>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</si>
  <si>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</si>
  <si>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</si>
  <si>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</si>
  <si>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</si>
  <si>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</si>
  <si>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</si>
  <si>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</si>
  <si>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</si>
  <si>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</si>
  <si>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</si>
  <si>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</si>
  <si>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</si>
  <si>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</si>
  <si>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</si>
  <si>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</si>
  <si>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</si>
  <si>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</si>
  <si>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</si>
  <si>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</si>
  <si>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</si>
  <si>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</si>
  <si>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</si>
  <si>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</si>
  <si>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</si>
  <si>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</si>
  <si>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</si>
  <si>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</si>
  <si>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</si>
  <si>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</si>
  <si>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</si>
  <si>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</si>
  <si>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</si>
  <si>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</si>
  <si>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</si>
  <si>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</si>
  <si>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</si>
  <si>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</si>
  <si>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</si>
  <si>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</si>
  <si>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</si>
  <si>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</si>
  <si>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</si>
  <si>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</si>
  <si>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</si>
  <si>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</si>
  <si>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</si>
  <si>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</si>
  <si>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</si>
  <si>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</si>
  <si>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</si>
  <si>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地域密着型通所介護</t>
    <rPh sb="0" eb="5">
      <t>チイキミッチャクガタ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</si>
  <si>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29">
      <t>ミッチャク</t>
    </rPh>
    <rPh sb="29" eb="30">
      <t>ガタ</t>
    </rPh>
    <rPh sb="30" eb="32">
      <t>ツウショ</t>
    </rPh>
    <rPh sb="32" eb="34">
      <t>カイゴ</t>
    </rPh>
    <phoneticPr fontId="3"/>
  </si>
  <si>
    <t>地域密着型通所介護</t>
    <rPh sb="0" eb="2">
      <t>チイキ</t>
    </rPh>
    <rPh sb="2" eb="4">
      <t>ミッチャク</t>
    </rPh>
    <rPh sb="4" eb="5">
      <t>ガタ</t>
    </rPh>
    <rPh sb="5" eb="7">
      <t>ツウショ</t>
    </rPh>
    <rPh sb="7" eb="9">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</si>
</sst>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3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A28" zoomScale="50" zoomScaleNormal="70" zoomScaleSheetLayoutView="50" workbookViewId="0">
      <selection activeCell="AP24" sqref="AP24"/>
    </sheetView>
  </sheetViews>
  <sheetFormatPr defaultColWidth="4.375" defaultRowHeight="20.25" customHeight="1" x14ac:dyDescent="0.4"/>
  <cols>
    <col min="1" max="1" width="1.625" style="165" customWidth="1"/>
    <col min="2" max="5" width="5.75" style="165" customWidth="1"/>
    <col min="6" max="6" width="16.5" style="165" hidden="1" customWidth="1"/>
    <col min="7" max="58" width="5.625" style="165" customWidth="1"/>
    <col min="59" max="16384" width="4.375" style="165"/>
  </cols>
  <sheetData>
    <row r="1" spans="2:64" s="118" customFormat="1" ht="20.25" customHeight="1" x14ac:dyDescent="0.4">
      <c r="C1" s="119" t="s">
        <v>217</v>
      </c>
      <c r="D1" s="119"/>
      <c r="E1" s="119"/>
      <c r="F1" s="119"/>
      <c r="G1" s="119"/>
      <c r="H1" s="120" t="s">
        <v>0</v>
      </c>
      <c r="J1" s="120"/>
      <c r="L1" s="119"/>
      <c r="M1" s="119"/>
      <c r="N1" s="119"/>
      <c r="O1" s="119"/>
      <c r="P1" s="119"/>
      <c r="Q1" s="119"/>
      <c r="R1" s="119"/>
      <c r="AM1" s="121"/>
      <c r="AN1" s="122"/>
      <c r="AO1" s="122" t="s">
        <v>68</v>
      </c>
      <c r="AP1" s="279" t="s">
        <v>218</v>
      </c>
      <c r="AQ1" s="280"/>
      <c r="AR1" s="280"/>
      <c r="AS1" s="280"/>
      <c r="AT1" s="280"/>
      <c r="AU1" s="280"/>
      <c r="AV1" s="280"/>
      <c r="AW1" s="280"/>
      <c r="AX1" s="280"/>
      <c r="AY1" s="280"/>
      <c r="AZ1" s="280"/>
      <c r="BA1" s="280"/>
      <c r="BB1" s="280"/>
      <c r="BC1" s="280"/>
      <c r="BD1" s="280"/>
      <c r="BE1" s="280"/>
      <c r="BF1" s="122" t="s">
        <v>21</v>
      </c>
    </row>
    <row r="2" spans="2:64" s="118" customFormat="1" ht="20.25" customHeight="1" x14ac:dyDescent="0.4">
      <c r="C2" s="119"/>
      <c r="D2" s="119"/>
      <c r="E2" s="119"/>
      <c r="F2" s="119"/>
      <c r="G2" s="119"/>
      <c r="J2" s="120"/>
      <c r="L2" s="119"/>
      <c r="M2" s="119"/>
      <c r="N2" s="119"/>
      <c r="O2" s="119"/>
      <c r="P2" s="119"/>
      <c r="Q2" s="119"/>
      <c r="R2" s="119"/>
      <c r="Y2" s="123" t="s">
        <v>64</v>
      </c>
      <c r="Z2" s="281">
        <v>6</v>
      </c>
      <c r="AA2" s="281"/>
      <c r="AB2" s="123" t="s">
        <v>65</v>
      </c>
      <c r="AC2" s="282">
        <f>IF(Z2=0,"",YEAR(DATE(2018+Z2,1,1)))</f>
        <v>2024</v>
      </c>
      <c r="AD2" s="282"/>
      <c r="AE2" s="124" t="s">
        <v>66</v>
      </c>
      <c r="AF2" s="124" t="s">
        <v>1</v>
      </c>
      <c r="AG2" s="281">
        <v>4</v>
      </c>
      <c r="AH2" s="281"/>
      <c r="AI2" s="124" t="s">
        <v>53</v>
      </c>
      <c r="AM2" s="121"/>
      <c r="AN2" s="122"/>
      <c r="AO2" s="122" t="s">
        <v>67</v>
      </c>
      <c r="AP2" s="281" t="s">
        <v>40</v>
      </c>
      <c r="AQ2" s="281"/>
      <c r="AR2" s="281"/>
      <c r="AS2" s="281"/>
      <c r="AT2" s="281"/>
      <c r="AU2" s="281"/>
      <c r="AV2" s="281"/>
      <c r="AW2" s="281"/>
      <c r="AX2" s="281"/>
      <c r="AY2" s="281"/>
      <c r="AZ2" s="281"/>
      <c r="BA2" s="281"/>
      <c r="BB2" s="281"/>
      <c r="BC2" s="281"/>
      <c r="BD2" s="281"/>
      <c r="BE2" s="281"/>
      <c r="BF2" s="122" t="s">
        <v>21</v>
      </c>
    </row>
    <row r="3" spans="2:64" s="125" customFormat="1" ht="20.25" customHeight="1" x14ac:dyDescent="0.4">
      <c r="G3" s="120"/>
      <c r="J3" s="120"/>
      <c r="L3" s="122"/>
      <c r="M3" s="122"/>
      <c r="N3" s="122"/>
      <c r="O3" s="122"/>
      <c r="P3" s="122"/>
      <c r="Q3" s="122"/>
      <c r="R3" s="122"/>
      <c r="Z3" s="126"/>
      <c r="AA3" s="126"/>
      <c r="AB3" s="127"/>
      <c r="AC3" s="128"/>
      <c r="AD3" s="127"/>
      <c r="BA3" s="129" t="s">
        <v>107</v>
      </c>
      <c r="BB3" s="283" t="s">
        <v>159</v>
      </c>
      <c r="BC3" s="284"/>
      <c r="BD3" s="284"/>
      <c r="BE3" s="285"/>
      <c r="BF3" s="122"/>
    </row>
    <row r="4" spans="2:64" s="125" customFormat="1" ht="18.75" x14ac:dyDescent="0.4">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160</v>
      </c>
      <c r="BB4" s="283" t="s">
        <v>161</v>
      </c>
      <c r="BC4" s="284"/>
      <c r="BD4" s="284"/>
      <c r="BE4" s="285"/>
      <c r="BF4" s="131"/>
    </row>
    <row r="5" spans="2:64" s="125" customFormat="1" ht="6.75" customHeight="1" x14ac:dyDescent="0.4">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4">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179</v>
      </c>
      <c r="AM6" s="118"/>
      <c r="AN6" s="118"/>
      <c r="AO6" s="118"/>
      <c r="AP6" s="118"/>
      <c r="AQ6" s="118"/>
      <c r="AR6" s="118"/>
      <c r="AS6" s="118"/>
      <c r="AT6" s="145"/>
      <c r="AU6" s="145"/>
      <c r="AV6" s="151"/>
      <c r="AW6" s="118"/>
      <c r="AX6" s="286">
        <v>40</v>
      </c>
      <c r="AY6" s="288"/>
      <c r="AZ6" s="151" t="s">
        <v>180</v>
      </c>
      <c r="BA6" s="118"/>
      <c r="BB6" s="286">
        <v>160</v>
      </c>
      <c r="BC6" s="288"/>
      <c r="BD6" s="151" t="s">
        <v>181</v>
      </c>
      <c r="BE6" s="118"/>
      <c r="BF6" s="131"/>
    </row>
    <row r="7" spans="2:64" s="125" customFormat="1" ht="6.75" customHeight="1" x14ac:dyDescent="0.4">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290">
        <f>DAY(EOMONTH(DATE(AC2,AG2,1),0))</f>
        <v>30</v>
      </c>
      <c r="BC8" s="291"/>
      <c r="BD8" s="118" t="s">
        <v>54</v>
      </c>
      <c r="BE8" s="118"/>
      <c r="BF8" s="118"/>
      <c r="BJ8" s="122"/>
      <c r="BK8" s="122"/>
      <c r="BL8" s="122"/>
    </row>
    <row r="9" spans="2:64" s="125"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182</v>
      </c>
      <c r="BA10" s="144"/>
      <c r="BB10" s="286">
        <v>1</v>
      </c>
      <c r="BC10" s="287"/>
      <c r="BD10" s="288"/>
      <c r="BE10" s="153" t="s">
        <v>22</v>
      </c>
      <c r="BF10" s="118"/>
      <c r="BJ10" s="122"/>
      <c r="BK10" s="122"/>
      <c r="BL10" s="122"/>
    </row>
    <row r="11" spans="2:64" s="125"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289"/>
      <c r="AP12" s="289"/>
      <c r="AQ12" s="289"/>
      <c r="AR12" s="151"/>
      <c r="AS12" s="149"/>
      <c r="AT12" s="149"/>
      <c r="AU12" s="149"/>
      <c r="AV12" s="144"/>
      <c r="AW12" s="144"/>
      <c r="AX12" s="152"/>
      <c r="AY12" s="152"/>
      <c r="AZ12" s="144"/>
      <c r="BA12" s="144"/>
      <c r="BB12" s="286">
        <v>1</v>
      </c>
      <c r="BC12" s="287"/>
      <c r="BD12" s="288"/>
      <c r="BE12" s="158" t="s">
        <v>23</v>
      </c>
      <c r="BF12" s="118"/>
      <c r="BJ12" s="122"/>
      <c r="BK12" s="122"/>
      <c r="BL12" s="122"/>
    </row>
    <row r="13" spans="2:64" s="125"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183</v>
      </c>
      <c r="AU14" s="292">
        <v>0.39583333333333331</v>
      </c>
      <c r="AV14" s="293"/>
      <c r="AW14" s="294"/>
      <c r="AX14" s="135" t="s">
        <v>2</v>
      </c>
      <c r="AY14" s="292">
        <v>0.6875</v>
      </c>
      <c r="AZ14" s="293"/>
      <c r="BA14" s="294"/>
      <c r="BB14" s="134" t="s">
        <v>24</v>
      </c>
      <c r="BC14" s="295">
        <f>(AY14-AU14)*24</f>
        <v>7</v>
      </c>
      <c r="BD14" s="296"/>
      <c r="BE14" s="133" t="s">
        <v>25</v>
      </c>
      <c r="BF14" s="135"/>
      <c r="BJ14" s="122"/>
      <c r="BK14" s="122"/>
      <c r="BL14" s="122"/>
    </row>
    <row r="15" spans="2:64" s="125" customFormat="1" ht="6.75" customHeight="1" x14ac:dyDescent="0.1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499999999999993" customHeight="1" thickBot="1" x14ac:dyDescent="0.45">
      <c r="C16" s="166"/>
      <c r="D16" s="166"/>
      <c r="E16" s="166"/>
      <c r="F16" s="166"/>
      <c r="G16" s="166"/>
      <c r="X16" s="166"/>
      <c r="AN16" s="166"/>
      <c r="BE16" s="167"/>
      <c r="BF16" s="167"/>
      <c r="BG16" s="167"/>
    </row>
    <row r="17" spans="2:58" ht="20.25" customHeight="1" x14ac:dyDescent="0.4">
      <c r="B17" s="335" t="s">
        <v>98</v>
      </c>
      <c r="C17" s="338" t="s">
        <v>184</v>
      </c>
      <c r="D17" s="339"/>
      <c r="E17" s="340"/>
      <c r="F17" s="168"/>
      <c r="G17" s="347" t="s">
        <v>185</v>
      </c>
      <c r="H17" s="350" t="s">
        <v>186</v>
      </c>
      <c r="I17" s="339"/>
      <c r="J17" s="339"/>
      <c r="K17" s="340"/>
      <c r="L17" s="350" t="s">
        <v>187</v>
      </c>
      <c r="M17" s="339"/>
      <c r="N17" s="339"/>
      <c r="O17" s="353"/>
      <c r="P17" s="356"/>
      <c r="Q17" s="357"/>
      <c r="R17" s="358"/>
      <c r="S17" s="365" t="s">
        <v>188</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368" t="str">
        <f>IF(BB3="４週","(11) 1～4週目の勤務時間数合計","(11) 1か月の勤務時間数   合計")</f>
        <v>(11) 1～4週目の勤務時間数合計</v>
      </c>
      <c r="AY17" s="369"/>
      <c r="AZ17" s="374" t="s">
        <v>189</v>
      </c>
      <c r="BA17" s="375"/>
      <c r="BB17" s="297" t="s">
        <v>190</v>
      </c>
      <c r="BC17" s="298"/>
      <c r="BD17" s="298"/>
      <c r="BE17" s="298"/>
      <c r="BF17" s="299"/>
    </row>
    <row r="18" spans="2:58" ht="20.25" customHeight="1" x14ac:dyDescent="0.4">
      <c r="B18" s="336"/>
      <c r="C18" s="341"/>
      <c r="D18" s="342"/>
      <c r="E18" s="343"/>
      <c r="F18" s="169"/>
      <c r="G18" s="348"/>
      <c r="H18" s="351"/>
      <c r="I18" s="342"/>
      <c r="J18" s="342"/>
      <c r="K18" s="343"/>
      <c r="L18" s="351"/>
      <c r="M18" s="342"/>
      <c r="N18" s="342"/>
      <c r="O18" s="354"/>
      <c r="P18" s="359"/>
      <c r="Q18" s="360"/>
      <c r="R18" s="361"/>
      <c r="S18" s="380" t="s">
        <v>16</v>
      </c>
      <c r="T18" s="381"/>
      <c r="U18" s="381"/>
      <c r="V18" s="381"/>
      <c r="W18" s="381"/>
      <c r="X18" s="381"/>
      <c r="Y18" s="382"/>
      <c r="Z18" s="380" t="s">
        <v>17</v>
      </c>
      <c r="AA18" s="381"/>
      <c r="AB18" s="381"/>
      <c r="AC18" s="381"/>
      <c r="AD18" s="381"/>
      <c r="AE18" s="381"/>
      <c r="AF18" s="382"/>
      <c r="AG18" s="380" t="s">
        <v>18</v>
      </c>
      <c r="AH18" s="381"/>
      <c r="AI18" s="381"/>
      <c r="AJ18" s="381"/>
      <c r="AK18" s="381"/>
      <c r="AL18" s="381"/>
      <c r="AM18" s="382"/>
      <c r="AN18" s="380" t="s">
        <v>19</v>
      </c>
      <c r="AO18" s="381"/>
      <c r="AP18" s="381"/>
      <c r="AQ18" s="381"/>
      <c r="AR18" s="381"/>
      <c r="AS18" s="381"/>
      <c r="AT18" s="382"/>
      <c r="AU18" s="383" t="s">
        <v>20</v>
      </c>
      <c r="AV18" s="384"/>
      <c r="AW18" s="385"/>
      <c r="AX18" s="370"/>
      <c r="AY18" s="371"/>
      <c r="AZ18" s="376"/>
      <c r="BA18" s="377"/>
      <c r="BB18" s="300"/>
      <c r="BC18" s="301"/>
      <c r="BD18" s="301"/>
      <c r="BE18" s="301"/>
      <c r="BF18" s="302"/>
    </row>
    <row r="19" spans="2:58" ht="20.25" customHeight="1" x14ac:dyDescent="0.4">
      <c r="B19" s="336"/>
      <c r="C19" s="341"/>
      <c r="D19" s="342"/>
      <c r="E19" s="343"/>
      <c r="F19" s="169"/>
      <c r="G19" s="348"/>
      <c r="H19" s="351"/>
      <c r="I19" s="342"/>
      <c r="J19" s="342"/>
      <c r="K19" s="343"/>
      <c r="L19" s="351"/>
      <c r="M19" s="342"/>
      <c r="N19" s="342"/>
      <c r="O19" s="354"/>
      <c r="P19" s="359"/>
      <c r="Q19" s="360"/>
      <c r="R19" s="361"/>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370"/>
      <c r="AY19" s="371"/>
      <c r="AZ19" s="376"/>
      <c r="BA19" s="377"/>
      <c r="BB19" s="300"/>
      <c r="BC19" s="301"/>
      <c r="BD19" s="301"/>
      <c r="BE19" s="301"/>
      <c r="BF19" s="302"/>
    </row>
    <row r="20" spans="2:58" ht="20.25" hidden="1" customHeight="1" x14ac:dyDescent="0.4">
      <c r="B20" s="336"/>
      <c r="C20" s="341"/>
      <c r="D20" s="342"/>
      <c r="E20" s="343"/>
      <c r="F20" s="169"/>
      <c r="G20" s="348"/>
      <c r="H20" s="351"/>
      <c r="I20" s="342"/>
      <c r="J20" s="342"/>
      <c r="K20" s="343"/>
      <c r="L20" s="351"/>
      <c r="M20" s="342"/>
      <c r="N20" s="342"/>
      <c r="O20" s="354"/>
      <c r="P20" s="359"/>
      <c r="Q20" s="360"/>
      <c r="R20" s="361"/>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370"/>
      <c r="AY20" s="371"/>
      <c r="AZ20" s="376"/>
      <c r="BA20" s="377"/>
      <c r="BB20" s="300"/>
      <c r="BC20" s="301"/>
      <c r="BD20" s="301"/>
      <c r="BE20" s="301"/>
      <c r="BF20" s="302"/>
    </row>
    <row r="21" spans="2:58" ht="22.5" customHeight="1" thickBot="1" x14ac:dyDescent="0.45">
      <c r="B21" s="337"/>
      <c r="C21" s="344"/>
      <c r="D21" s="345"/>
      <c r="E21" s="346"/>
      <c r="F21" s="177"/>
      <c r="G21" s="349"/>
      <c r="H21" s="352"/>
      <c r="I21" s="345"/>
      <c r="J21" s="345"/>
      <c r="K21" s="346"/>
      <c r="L21" s="352"/>
      <c r="M21" s="345"/>
      <c r="N21" s="345"/>
      <c r="O21" s="355"/>
      <c r="P21" s="362"/>
      <c r="Q21" s="363"/>
      <c r="R21" s="364"/>
      <c r="S21" s="178" t="str">
        <f>IF(S20=1,"日",IF(S20=2,"月",IF(S20=3,"火",IF(S20=4,"水",IF(S20=5,"木",IF(S20=6,"金","土"))))))</f>
        <v>月</v>
      </c>
      <c r="T21" s="179" t="str">
        <f t="shared" ref="T21:AT21" si="0">IF(T20=1,"日",IF(T20=2,"月",IF(T20=3,"火",IF(T20=4,"水",IF(T20=5,"木",IF(T20=6,"金","土"))))))</f>
        <v>火</v>
      </c>
      <c r="U21" s="179" t="str">
        <f t="shared" si="0"/>
        <v>水</v>
      </c>
      <c r="V21" s="179" t="str">
        <f t="shared" si="0"/>
        <v>木</v>
      </c>
      <c r="W21" s="179" t="str">
        <f t="shared" si="0"/>
        <v>金</v>
      </c>
      <c r="X21" s="179" t="str">
        <f t="shared" si="0"/>
        <v>土</v>
      </c>
      <c r="Y21" s="180" t="str">
        <f t="shared" si="0"/>
        <v>日</v>
      </c>
      <c r="Z21" s="178" t="str">
        <f>IF(Z20=1,"日",IF(Z20=2,"月",IF(Z20=3,"火",IF(Z20=4,"水",IF(Z20=5,"木",IF(Z20=6,"金","土"))))))</f>
        <v>月</v>
      </c>
      <c r="AA21" s="179" t="str">
        <f t="shared" si="0"/>
        <v>火</v>
      </c>
      <c r="AB21" s="179" t="str">
        <f t="shared" si="0"/>
        <v>水</v>
      </c>
      <c r="AC21" s="179" t="str">
        <f t="shared" si="0"/>
        <v>木</v>
      </c>
      <c r="AD21" s="179" t="str">
        <f t="shared" si="0"/>
        <v>金</v>
      </c>
      <c r="AE21" s="179" t="str">
        <f t="shared" si="0"/>
        <v>土</v>
      </c>
      <c r="AF21" s="180" t="str">
        <f t="shared" si="0"/>
        <v>日</v>
      </c>
      <c r="AG21" s="178" t="str">
        <f>IF(AG20=1,"日",IF(AG20=2,"月",IF(AG20=3,"火",IF(AG20=4,"水",IF(AG20=5,"木",IF(AG20=6,"金","土"))))))</f>
        <v>月</v>
      </c>
      <c r="AH21" s="179" t="str">
        <f t="shared" si="0"/>
        <v>火</v>
      </c>
      <c r="AI21" s="179" t="str">
        <f t="shared" si="0"/>
        <v>水</v>
      </c>
      <c r="AJ21" s="179" t="str">
        <f t="shared" si="0"/>
        <v>木</v>
      </c>
      <c r="AK21" s="179" t="str">
        <f t="shared" si="0"/>
        <v>金</v>
      </c>
      <c r="AL21" s="179" t="str">
        <f t="shared" si="0"/>
        <v>土</v>
      </c>
      <c r="AM21" s="180" t="str">
        <f t="shared" si="0"/>
        <v>日</v>
      </c>
      <c r="AN21" s="178" t="str">
        <f>IF(AN20=1,"日",IF(AN20=2,"月",IF(AN20=3,"火",IF(AN20=4,"水",IF(AN20=5,"木",IF(AN20=6,"金","土"))))))</f>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372"/>
      <c r="AY21" s="373"/>
      <c r="AZ21" s="378"/>
      <c r="BA21" s="379"/>
      <c r="BB21" s="303"/>
      <c r="BC21" s="304"/>
      <c r="BD21" s="304"/>
      <c r="BE21" s="304"/>
      <c r="BF21" s="305"/>
    </row>
    <row r="22" spans="2:58" ht="20.25" customHeight="1" x14ac:dyDescent="0.4">
      <c r="B22" s="411">
        <v>1</v>
      </c>
      <c r="C22" s="416" t="s">
        <v>4</v>
      </c>
      <c r="D22" s="417"/>
      <c r="E22" s="418"/>
      <c r="F22" s="93"/>
      <c r="G22" s="327" t="s">
        <v>123</v>
      </c>
      <c r="H22" s="329" t="s">
        <v>106</v>
      </c>
      <c r="I22" s="330"/>
      <c r="J22" s="330"/>
      <c r="K22" s="331"/>
      <c r="L22" s="386" t="s">
        <v>124</v>
      </c>
      <c r="M22" s="387"/>
      <c r="N22" s="387"/>
      <c r="O22" s="388"/>
      <c r="P22" s="392" t="s">
        <v>49</v>
      </c>
      <c r="Q22" s="393"/>
      <c r="R22" s="394"/>
      <c r="S22" s="113" t="s">
        <v>162</v>
      </c>
      <c r="T22" s="114" t="s">
        <v>167</v>
      </c>
      <c r="U22" s="114"/>
      <c r="V22" s="114" t="s">
        <v>162</v>
      </c>
      <c r="W22" s="114" t="s">
        <v>162</v>
      </c>
      <c r="X22" s="114"/>
      <c r="Y22" s="115" t="s">
        <v>162</v>
      </c>
      <c r="Z22" s="113" t="s">
        <v>162</v>
      </c>
      <c r="AA22" s="114" t="s">
        <v>162</v>
      </c>
      <c r="AB22" s="114"/>
      <c r="AC22" s="114" t="s">
        <v>162</v>
      </c>
      <c r="AD22" s="114" t="s">
        <v>162</v>
      </c>
      <c r="AE22" s="114"/>
      <c r="AF22" s="115" t="s">
        <v>162</v>
      </c>
      <c r="AG22" s="113" t="s">
        <v>162</v>
      </c>
      <c r="AH22" s="114" t="s">
        <v>162</v>
      </c>
      <c r="AI22" s="114"/>
      <c r="AJ22" s="114" t="s">
        <v>162</v>
      </c>
      <c r="AK22" s="114" t="s">
        <v>162</v>
      </c>
      <c r="AL22" s="114"/>
      <c r="AM22" s="115" t="s">
        <v>162</v>
      </c>
      <c r="AN22" s="113" t="s">
        <v>162</v>
      </c>
      <c r="AO22" s="114" t="s">
        <v>162</v>
      </c>
      <c r="AP22" s="114"/>
      <c r="AQ22" s="114" t="s">
        <v>162</v>
      </c>
      <c r="AR22" s="114" t="s">
        <v>162</v>
      </c>
      <c r="AS22" s="114"/>
      <c r="AT22" s="115" t="s">
        <v>162</v>
      </c>
      <c r="AU22" s="113"/>
      <c r="AV22" s="114"/>
      <c r="AW22" s="114"/>
      <c r="AX22" s="412"/>
      <c r="AY22" s="413"/>
      <c r="AZ22" s="414"/>
      <c r="BA22" s="415"/>
      <c r="BB22" s="306"/>
      <c r="BC22" s="307"/>
      <c r="BD22" s="307"/>
      <c r="BE22" s="307"/>
      <c r="BF22" s="308"/>
    </row>
    <row r="23" spans="2:58" ht="20.25" customHeight="1" x14ac:dyDescent="0.4">
      <c r="B23" s="397"/>
      <c r="C23" s="419"/>
      <c r="D23" s="420"/>
      <c r="E23" s="421"/>
      <c r="F23" s="94"/>
      <c r="G23" s="328"/>
      <c r="H23" s="332"/>
      <c r="I23" s="333"/>
      <c r="J23" s="333"/>
      <c r="K23" s="334"/>
      <c r="L23" s="389"/>
      <c r="M23" s="390"/>
      <c r="N23" s="390"/>
      <c r="O23" s="391"/>
      <c r="P23" s="315" t="s">
        <v>15</v>
      </c>
      <c r="Q23" s="316"/>
      <c r="R23" s="317"/>
      <c r="S23" s="234">
        <f>IF(S22="","",VLOOKUP(S22,'【記載例】シフト記号表（勤務時間帯）'!$C$6:$K$35,9,FALSE))</f>
        <v>8</v>
      </c>
      <c r="T23" s="235">
        <f>IF(T22="","",VLOOKUP(T22,'【記載例】シフト記号表（勤務時間帯）'!$C$6:$K$35,9,FALSE))</f>
        <v>8</v>
      </c>
      <c r="U23" s="235" t="str">
        <f>IF(U22="","",VLOOKUP(U22,'【記載例】シフト記号表（勤務時間帯）'!$C$6:$K$35,9,FALSE))</f>
        <v/>
      </c>
      <c r="V23" s="235">
        <f>IF(V22="","",VLOOKUP(V22,'【記載例】シフト記号表（勤務時間帯）'!$C$6:$K$35,9,FALSE))</f>
        <v>8</v>
      </c>
      <c r="W23" s="235">
        <f>IF(W22="","",VLOOKUP(W22,'【記載例】シフト記号表（勤務時間帯）'!$C$6:$K$35,9,FALSE))</f>
        <v>8</v>
      </c>
      <c r="X23" s="235" t="str">
        <f>IF(X22="","",VLOOKUP(X22,'【記載例】シフト記号表（勤務時間帯）'!$C$6:$K$35,9,FALSE))</f>
        <v/>
      </c>
      <c r="Y23" s="236">
        <f>IF(Y22="","",VLOOKUP(Y22,'【記載例】シフト記号表（勤務時間帯）'!$C$6:$K$35,9,FALSE))</f>
        <v>8</v>
      </c>
      <c r="Z23" s="234">
        <f>IF(Z22="","",VLOOKUP(Z22,'【記載例】シフト記号表（勤務時間帯）'!$C$6:$K$35,9,FALSE))</f>
        <v>8</v>
      </c>
      <c r="AA23" s="235">
        <f>IF(AA22="","",VLOOKUP(AA22,'【記載例】シフト記号表（勤務時間帯）'!$C$6:$K$35,9,FALSE))</f>
        <v>8</v>
      </c>
      <c r="AB23" s="235" t="str">
        <f>IF(AB22="","",VLOOKUP(AB22,'【記載例】シフト記号表（勤務時間帯）'!$C$6:$K$35,9,FALSE))</f>
        <v/>
      </c>
      <c r="AC23" s="235">
        <f>IF(AC22="","",VLOOKUP(AC22,'【記載例】シフト記号表（勤務時間帯）'!$C$6:$K$35,9,FALSE))</f>
        <v>8</v>
      </c>
      <c r="AD23" s="235">
        <f>IF(AD22="","",VLOOKUP(AD22,'【記載例】シフト記号表（勤務時間帯）'!$C$6:$K$35,9,FALSE))</f>
        <v>8</v>
      </c>
      <c r="AE23" s="235" t="str">
        <f>IF(AE22="","",VLOOKUP(AE22,'【記載例】シフト記号表（勤務時間帯）'!$C$6:$K$35,9,FALSE))</f>
        <v/>
      </c>
      <c r="AF23" s="236">
        <f>IF(AF22="","",VLOOKUP(AF22,'【記載例】シフト記号表（勤務時間帯）'!$C$6:$K$35,9,FALSE))</f>
        <v>8</v>
      </c>
      <c r="AG23" s="234">
        <f>IF(AG22="","",VLOOKUP(AG22,'【記載例】シフト記号表（勤務時間帯）'!$C$6:$K$35,9,FALSE))</f>
        <v>8</v>
      </c>
      <c r="AH23" s="235">
        <f>IF(AH22="","",VLOOKUP(AH22,'【記載例】シフト記号表（勤務時間帯）'!$C$6:$K$35,9,FALSE))</f>
        <v>8</v>
      </c>
      <c r="AI23" s="235" t="str">
        <f>IF(AI22="","",VLOOKUP(AI22,'【記載例】シフト記号表（勤務時間帯）'!$C$6:$K$35,9,FALSE))</f>
        <v/>
      </c>
      <c r="AJ23" s="235">
        <f>IF(AJ22="","",VLOOKUP(AJ22,'【記載例】シフト記号表（勤務時間帯）'!$C$6:$K$35,9,FALSE))</f>
        <v>8</v>
      </c>
      <c r="AK23" s="235">
        <f>IF(AK22="","",VLOOKUP(AK22,'【記載例】シフト記号表（勤務時間帯）'!$C$6:$K$35,9,FALSE))</f>
        <v>8</v>
      </c>
      <c r="AL23" s="235" t="str">
        <f>IF(AL22="","",VLOOKUP(AL22,'【記載例】シフト記号表（勤務時間帯）'!$C$6:$K$35,9,FALSE))</f>
        <v/>
      </c>
      <c r="AM23" s="236">
        <f>IF(AM22="","",VLOOKUP(AM22,'【記載例】シフト記号表（勤務時間帯）'!$C$6:$K$35,9,FALSE))</f>
        <v>8</v>
      </c>
      <c r="AN23" s="234">
        <f>IF(AN22="","",VLOOKUP(AN22,'【記載例】シフト記号表（勤務時間帯）'!$C$6:$K$35,9,FALSE))</f>
        <v>8</v>
      </c>
      <c r="AO23" s="235">
        <f>IF(AO22="","",VLOOKUP(AO22,'【記載例】シフト記号表（勤務時間帯）'!$C$6:$K$35,9,FALSE))</f>
        <v>8</v>
      </c>
      <c r="AP23" s="235" t="str">
        <f>IF(AP22="","",VLOOKUP(AP22,'【記載例】シフト記号表（勤務時間帯）'!$C$6:$K$35,9,FALSE))</f>
        <v/>
      </c>
      <c r="AQ23" s="235">
        <f>IF(AQ22="","",VLOOKUP(AQ22,'【記載例】シフト記号表（勤務時間帯）'!$C$6:$K$35,9,FALSE))</f>
        <v>8</v>
      </c>
      <c r="AR23" s="235">
        <f>IF(AR22="","",VLOOKUP(AR22,'【記載例】シフト記号表（勤務時間帯）'!$C$6:$K$35,9,FALSE))</f>
        <v>8</v>
      </c>
      <c r="AS23" s="235" t="str">
        <f>IF(AS22="","",VLOOKUP(AS22,'【記載例】シフト記号表（勤務時間帯）'!$C$6:$K$35,9,FALSE))</f>
        <v/>
      </c>
      <c r="AT23" s="236">
        <f>IF(AT22="","",VLOOKUP(AT22,'【記載例】シフト記号表（勤務時間帯）'!$C$6:$K$35,9,FALSE))</f>
        <v>8</v>
      </c>
      <c r="AU23" s="234" t="str">
        <f>IF(AU22="","",VLOOKUP(AU22,'【記載例】シフト記号表（勤務時間帯）'!$C$6:$K$35,9,FALSE))</f>
        <v/>
      </c>
      <c r="AV23" s="235" t="str">
        <f>IF(AV22="","",VLOOKUP(AV22,'【記載例】シフト記号表（勤務時間帯）'!$C$6:$K$35,9,FALSE))</f>
        <v/>
      </c>
      <c r="AW23" s="235" t="str">
        <f>IF(AW22="","",VLOOKUP(AW22,'【記載例】シフト記号表（勤務時間帯）'!$C$6:$K$35,9,FALSE))</f>
        <v/>
      </c>
      <c r="AX23" s="318">
        <f>IF($BB$3="４週",SUM(S23:AT23),IF($BB$3="暦月",SUM(S23:AW23),""))</f>
        <v>160</v>
      </c>
      <c r="AY23" s="319"/>
      <c r="AZ23" s="320">
        <f>IF($BB$3="４週",AX23/4,IF($BB$3="暦月",【記載例】地域密着型通所介護!AX23/(【記載例】地域密着型通所介護!$BB$8/7),""))</f>
        <v>40</v>
      </c>
      <c r="BA23" s="321"/>
      <c r="BB23" s="309"/>
      <c r="BC23" s="310"/>
      <c r="BD23" s="310"/>
      <c r="BE23" s="310"/>
      <c r="BF23" s="311"/>
    </row>
    <row r="24" spans="2:58" ht="20.25" customHeight="1" x14ac:dyDescent="0.4">
      <c r="B24" s="397"/>
      <c r="C24" s="422"/>
      <c r="D24" s="423"/>
      <c r="E24" s="424"/>
      <c r="F24" s="95" t="str">
        <f>C22</f>
        <v>管理者</v>
      </c>
      <c r="G24" s="328"/>
      <c r="H24" s="332"/>
      <c r="I24" s="333"/>
      <c r="J24" s="333"/>
      <c r="K24" s="334"/>
      <c r="L24" s="389"/>
      <c r="M24" s="390"/>
      <c r="N24" s="390"/>
      <c r="O24" s="391"/>
      <c r="P24" s="322" t="s">
        <v>50</v>
      </c>
      <c r="Q24" s="323"/>
      <c r="R24" s="324"/>
      <c r="S24" s="237">
        <f>IF(S22="","",VLOOKUP(S22,'【記載例】シフト記号表（勤務時間帯）'!$C$6:$U$35,19,FALSE))</f>
        <v>7</v>
      </c>
      <c r="T24" s="238">
        <f>IF(T22="","",VLOOKUP(T22,'【記載例】シフト記号表（勤務時間帯）'!$C$6:$U$35,19,FALSE))</f>
        <v>7</v>
      </c>
      <c r="U24" s="238" t="str">
        <f>IF(U22="","",VLOOKUP(U22,'【記載例】シフト記号表（勤務時間帯）'!$C$6:$U$35,19,FALSE))</f>
        <v/>
      </c>
      <c r="V24" s="238">
        <f>IF(V22="","",VLOOKUP(V22,'【記載例】シフト記号表（勤務時間帯）'!$C$6:$U$35,19,FALSE))</f>
        <v>7</v>
      </c>
      <c r="W24" s="238">
        <f>IF(W22="","",VLOOKUP(W22,'【記載例】シフト記号表（勤務時間帯）'!$C$6:$U$35,19,FALSE))</f>
        <v>7</v>
      </c>
      <c r="X24" s="238" t="str">
        <f>IF(X22="","",VLOOKUP(X22,'【記載例】シフト記号表（勤務時間帯）'!$C$6:$U$35,19,FALSE))</f>
        <v/>
      </c>
      <c r="Y24" s="239">
        <f>IF(Y22="","",VLOOKUP(Y22,'【記載例】シフト記号表（勤務時間帯）'!$C$6:$U$35,19,FALSE))</f>
        <v>7</v>
      </c>
      <c r="Z24" s="237">
        <f>IF(Z22="","",VLOOKUP(Z22,'【記載例】シフト記号表（勤務時間帯）'!$C$6:$U$35,19,FALSE))</f>
        <v>7</v>
      </c>
      <c r="AA24" s="238">
        <f>IF(AA22="","",VLOOKUP(AA22,'【記載例】シフト記号表（勤務時間帯）'!$C$6:$U$35,19,FALSE))</f>
        <v>7</v>
      </c>
      <c r="AB24" s="238" t="str">
        <f>IF(AB22="","",VLOOKUP(AB22,'【記載例】シフト記号表（勤務時間帯）'!$C$6:$U$35,19,FALSE))</f>
        <v/>
      </c>
      <c r="AC24" s="238">
        <f>IF(AC22="","",VLOOKUP(AC22,'【記載例】シフト記号表（勤務時間帯）'!$C$6:$U$35,19,FALSE))</f>
        <v>7</v>
      </c>
      <c r="AD24" s="238">
        <f>IF(AD22="","",VLOOKUP(AD22,'【記載例】シフト記号表（勤務時間帯）'!$C$6:$U$35,19,FALSE))</f>
        <v>7</v>
      </c>
      <c r="AE24" s="238" t="str">
        <f>IF(AE22="","",VLOOKUP(AE22,'【記載例】シフト記号表（勤務時間帯）'!$C$6:$U$35,19,FALSE))</f>
        <v/>
      </c>
      <c r="AF24" s="239">
        <f>IF(AF22="","",VLOOKUP(AF22,'【記載例】シフト記号表（勤務時間帯）'!$C$6:$U$35,19,FALSE))</f>
        <v>7</v>
      </c>
      <c r="AG24" s="237">
        <f>IF(AG22="","",VLOOKUP(AG22,'【記載例】シフト記号表（勤務時間帯）'!$C$6:$U$35,19,FALSE))</f>
        <v>7</v>
      </c>
      <c r="AH24" s="238">
        <f>IF(AH22="","",VLOOKUP(AH22,'【記載例】シフト記号表（勤務時間帯）'!$C$6:$U$35,19,FALSE))</f>
        <v>7</v>
      </c>
      <c r="AI24" s="238" t="str">
        <f>IF(AI22="","",VLOOKUP(AI22,'【記載例】シフト記号表（勤務時間帯）'!$C$6:$U$35,19,FALSE))</f>
        <v/>
      </c>
      <c r="AJ24" s="238">
        <f>IF(AJ22="","",VLOOKUP(AJ22,'【記載例】シフト記号表（勤務時間帯）'!$C$6:$U$35,19,FALSE))</f>
        <v>7</v>
      </c>
      <c r="AK24" s="238">
        <f>IF(AK22="","",VLOOKUP(AK22,'【記載例】シフト記号表（勤務時間帯）'!$C$6:$U$35,19,FALSE))</f>
        <v>7</v>
      </c>
      <c r="AL24" s="238" t="str">
        <f>IF(AL22="","",VLOOKUP(AL22,'【記載例】シフト記号表（勤務時間帯）'!$C$6:$U$35,19,FALSE))</f>
        <v/>
      </c>
      <c r="AM24" s="239">
        <f>IF(AM22="","",VLOOKUP(AM22,'【記載例】シフト記号表（勤務時間帯）'!$C$6:$U$35,19,FALSE))</f>
        <v>7</v>
      </c>
      <c r="AN24" s="237">
        <f>IF(AN22="","",VLOOKUP(AN22,'【記載例】シフト記号表（勤務時間帯）'!$C$6:$U$35,19,FALSE))</f>
        <v>7</v>
      </c>
      <c r="AO24" s="238">
        <f>IF(AO22="","",VLOOKUP(AO22,'【記載例】シフト記号表（勤務時間帯）'!$C$6:$U$35,19,FALSE))</f>
        <v>7</v>
      </c>
      <c r="AP24" s="238" t="str">
        <f>IF(AP22="","",VLOOKUP(AP22,'【記載例】シフト記号表（勤務時間帯）'!$C$6:$U$35,19,FALSE))</f>
        <v/>
      </c>
      <c r="AQ24" s="238">
        <f>IF(AQ22="","",VLOOKUP(AQ22,'【記載例】シフト記号表（勤務時間帯）'!$C$6:$U$35,19,FALSE))</f>
        <v>7</v>
      </c>
      <c r="AR24" s="238">
        <f>IF(AR22="","",VLOOKUP(AR22,'【記載例】シフト記号表（勤務時間帯）'!$C$6:$U$35,19,FALSE))</f>
        <v>7</v>
      </c>
      <c r="AS24" s="238" t="str">
        <f>IF(AS22="","",VLOOKUP(AS22,'【記載例】シフト記号表（勤務時間帯）'!$C$6:$U$35,19,FALSE))</f>
        <v/>
      </c>
      <c r="AT24" s="239">
        <f>IF(AT22="","",VLOOKUP(AT22,'【記載例】シフト記号表（勤務時間帯）'!$C$6:$U$35,19,FALSE))</f>
        <v>7</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325">
        <f>IF($BB$3="４週",SUM(S24:AT24),IF($BB$3="暦月",SUM(S24:AW24),""))</f>
        <v>140</v>
      </c>
      <c r="AY24" s="326"/>
      <c r="AZ24" s="395">
        <f>IF($BB$3="４週",AX24/4,IF($BB$3="暦月",【記載例】地域密着型通所介護!AX24/(【記載例】地域密着型通所介護!$BB$8/7),""))</f>
        <v>35</v>
      </c>
      <c r="BA24" s="396"/>
      <c r="BB24" s="312"/>
      <c r="BC24" s="313"/>
      <c r="BD24" s="313"/>
      <c r="BE24" s="313"/>
      <c r="BF24" s="314"/>
    </row>
    <row r="25" spans="2:58" ht="20.25" customHeight="1" x14ac:dyDescent="0.4">
      <c r="B25" s="397">
        <f>B22+1</f>
        <v>2</v>
      </c>
      <c r="C25" s="425" t="s">
        <v>60</v>
      </c>
      <c r="D25" s="426"/>
      <c r="E25" s="427"/>
      <c r="F25" s="117"/>
      <c r="G25" s="431" t="s">
        <v>123</v>
      </c>
      <c r="H25" s="433" t="s">
        <v>126</v>
      </c>
      <c r="I25" s="333"/>
      <c r="J25" s="333"/>
      <c r="K25" s="334"/>
      <c r="L25" s="434" t="s">
        <v>128</v>
      </c>
      <c r="M25" s="435"/>
      <c r="N25" s="435"/>
      <c r="O25" s="436"/>
      <c r="P25" s="440" t="s">
        <v>49</v>
      </c>
      <c r="Q25" s="441"/>
      <c r="R25" s="442"/>
      <c r="S25" s="113"/>
      <c r="T25" s="114" t="s">
        <v>162</v>
      </c>
      <c r="U25" s="114" t="s">
        <v>162</v>
      </c>
      <c r="V25" s="114" t="s">
        <v>162</v>
      </c>
      <c r="W25" s="114" t="s">
        <v>162</v>
      </c>
      <c r="X25" s="114" t="s">
        <v>162</v>
      </c>
      <c r="Y25" s="115"/>
      <c r="Z25" s="113"/>
      <c r="AA25" s="114" t="s">
        <v>162</v>
      </c>
      <c r="AB25" s="114" t="s">
        <v>162</v>
      </c>
      <c r="AC25" s="114" t="s">
        <v>162</v>
      </c>
      <c r="AD25" s="114" t="s">
        <v>162</v>
      </c>
      <c r="AE25" s="114" t="s">
        <v>162</v>
      </c>
      <c r="AF25" s="115"/>
      <c r="AG25" s="113"/>
      <c r="AH25" s="114" t="s">
        <v>162</v>
      </c>
      <c r="AI25" s="114" t="s">
        <v>162</v>
      </c>
      <c r="AJ25" s="114" t="s">
        <v>162</v>
      </c>
      <c r="AK25" s="114" t="s">
        <v>162</v>
      </c>
      <c r="AL25" s="114" t="s">
        <v>162</v>
      </c>
      <c r="AM25" s="115"/>
      <c r="AN25" s="113"/>
      <c r="AO25" s="114" t="s">
        <v>162</v>
      </c>
      <c r="AP25" s="114" t="s">
        <v>162</v>
      </c>
      <c r="AQ25" s="114" t="s">
        <v>162</v>
      </c>
      <c r="AR25" s="114" t="s">
        <v>162</v>
      </c>
      <c r="AS25" s="114" t="s">
        <v>162</v>
      </c>
      <c r="AT25" s="115"/>
      <c r="AU25" s="113"/>
      <c r="AV25" s="114"/>
      <c r="AW25" s="114"/>
      <c r="AX25" s="398"/>
      <c r="AY25" s="399"/>
      <c r="AZ25" s="400"/>
      <c r="BA25" s="401"/>
      <c r="BB25" s="428"/>
      <c r="BC25" s="429"/>
      <c r="BD25" s="429"/>
      <c r="BE25" s="429"/>
      <c r="BF25" s="430"/>
    </row>
    <row r="26" spans="2:58" ht="20.25" customHeight="1" x14ac:dyDescent="0.4">
      <c r="B26" s="397"/>
      <c r="C26" s="419"/>
      <c r="D26" s="420"/>
      <c r="E26" s="421"/>
      <c r="F26" s="94"/>
      <c r="G26" s="328"/>
      <c r="H26" s="332"/>
      <c r="I26" s="333"/>
      <c r="J26" s="333"/>
      <c r="K26" s="334"/>
      <c r="L26" s="389"/>
      <c r="M26" s="390"/>
      <c r="N26" s="390"/>
      <c r="O26" s="391"/>
      <c r="P26" s="315" t="s">
        <v>15</v>
      </c>
      <c r="Q26" s="316"/>
      <c r="R26" s="317"/>
      <c r="S26" s="234" t="str">
        <f>IF(S25="","",VLOOKUP(S25,'【記載例】シフト記号表（勤務時間帯）'!$C$6:$K$35,9,FALSE))</f>
        <v/>
      </c>
      <c r="T26" s="235">
        <f>IF(T25="","",VLOOKUP(T25,'【記載例】シフト記号表（勤務時間帯）'!$C$6:$K$35,9,FALSE))</f>
        <v>8</v>
      </c>
      <c r="U26" s="235">
        <f>IF(U25="","",VLOOKUP(U25,'【記載例】シフト記号表（勤務時間帯）'!$C$6:$K$35,9,FALSE))</f>
        <v>8</v>
      </c>
      <c r="V26" s="235">
        <f>IF(V25="","",VLOOKUP(V25,'【記載例】シフト記号表（勤務時間帯）'!$C$6:$K$35,9,FALSE))</f>
        <v>8</v>
      </c>
      <c r="W26" s="235">
        <f>IF(W25="","",VLOOKUP(W25,'【記載例】シフト記号表（勤務時間帯）'!$C$6:$K$35,9,FALSE))</f>
        <v>8</v>
      </c>
      <c r="X26" s="235">
        <f>IF(X25="","",VLOOKUP(X25,'【記載例】シフト記号表（勤務時間帯）'!$C$6:$K$35,9,FALSE))</f>
        <v>8</v>
      </c>
      <c r="Y26" s="236" t="str">
        <f>IF(Y25="","",VLOOKUP(Y25,'【記載例】シフト記号表（勤務時間帯）'!$C$6:$K$35,9,FALSE))</f>
        <v/>
      </c>
      <c r="Z26" s="234" t="str">
        <f>IF(Z25="","",VLOOKUP(Z25,'【記載例】シフト記号表（勤務時間帯）'!$C$6:$K$35,9,FALSE))</f>
        <v/>
      </c>
      <c r="AA26" s="235">
        <f>IF(AA25="","",VLOOKUP(AA25,'【記載例】シフト記号表（勤務時間帯）'!$C$6:$K$35,9,FALSE))</f>
        <v>8</v>
      </c>
      <c r="AB26" s="235">
        <f>IF(AB25="","",VLOOKUP(AB25,'【記載例】シフト記号表（勤務時間帯）'!$C$6:$K$35,9,FALSE))</f>
        <v>8</v>
      </c>
      <c r="AC26" s="235">
        <f>IF(AC25="","",VLOOKUP(AC25,'【記載例】シフト記号表（勤務時間帯）'!$C$6:$K$35,9,FALSE))</f>
        <v>8</v>
      </c>
      <c r="AD26" s="235">
        <f>IF(AD25="","",VLOOKUP(AD25,'【記載例】シフト記号表（勤務時間帯）'!$C$6:$K$35,9,FALSE))</f>
        <v>8</v>
      </c>
      <c r="AE26" s="235">
        <f>IF(AE25="","",VLOOKUP(AE25,'【記載例】シフト記号表（勤務時間帯）'!$C$6:$K$35,9,FALSE))</f>
        <v>8</v>
      </c>
      <c r="AF26" s="236" t="str">
        <f>IF(AF25="","",VLOOKUP(AF25,'【記載例】シフト記号表（勤務時間帯）'!$C$6:$K$35,9,FALSE))</f>
        <v/>
      </c>
      <c r="AG26" s="234" t="str">
        <f>IF(AG25="","",VLOOKUP(AG25,'【記載例】シフト記号表（勤務時間帯）'!$C$6:$K$35,9,FALSE))</f>
        <v/>
      </c>
      <c r="AH26" s="235">
        <f>IF(AH25="","",VLOOKUP(AH25,'【記載例】シフト記号表（勤務時間帯）'!$C$6:$K$35,9,FALSE))</f>
        <v>8</v>
      </c>
      <c r="AI26" s="235">
        <f>IF(AI25="","",VLOOKUP(AI25,'【記載例】シフト記号表（勤務時間帯）'!$C$6:$K$35,9,FALSE))</f>
        <v>8</v>
      </c>
      <c r="AJ26" s="235">
        <f>IF(AJ25="","",VLOOKUP(AJ25,'【記載例】シフト記号表（勤務時間帯）'!$C$6:$K$35,9,FALSE))</f>
        <v>8</v>
      </c>
      <c r="AK26" s="235">
        <f>IF(AK25="","",VLOOKUP(AK25,'【記載例】シフト記号表（勤務時間帯）'!$C$6:$K$35,9,FALSE))</f>
        <v>8</v>
      </c>
      <c r="AL26" s="235">
        <f>IF(AL25="","",VLOOKUP(AL25,'【記載例】シフト記号表（勤務時間帯）'!$C$6:$K$35,9,FALSE))</f>
        <v>8</v>
      </c>
      <c r="AM26" s="236" t="str">
        <f>IF(AM25="","",VLOOKUP(AM25,'【記載例】シフト記号表（勤務時間帯）'!$C$6:$K$35,9,FALSE))</f>
        <v/>
      </c>
      <c r="AN26" s="234" t="str">
        <f>IF(AN25="","",VLOOKUP(AN25,'【記載例】シフト記号表（勤務時間帯）'!$C$6:$K$35,9,FALSE))</f>
        <v/>
      </c>
      <c r="AO26" s="235">
        <f>IF(AO25="","",VLOOKUP(AO25,'【記載例】シフト記号表（勤務時間帯）'!$C$6:$K$35,9,FALSE))</f>
        <v>8</v>
      </c>
      <c r="AP26" s="235">
        <f>IF(AP25="","",VLOOKUP(AP25,'【記載例】シフト記号表（勤務時間帯）'!$C$6:$K$35,9,FALSE))</f>
        <v>8</v>
      </c>
      <c r="AQ26" s="235">
        <f>IF(AQ25="","",VLOOKUP(AQ25,'【記載例】シフト記号表（勤務時間帯）'!$C$6:$K$35,9,FALSE))</f>
        <v>8</v>
      </c>
      <c r="AR26" s="235">
        <f>IF(AR25="","",VLOOKUP(AR25,'【記載例】シフト記号表（勤務時間帯）'!$C$6:$K$35,9,FALSE))</f>
        <v>8</v>
      </c>
      <c r="AS26" s="235">
        <f>IF(AS25="","",VLOOKUP(AS25,'【記載例】シフト記号表（勤務時間帯）'!$C$6:$K$35,9,FALSE))</f>
        <v>8</v>
      </c>
      <c r="AT26" s="236" t="str">
        <f>IF(AT25="","",VLOOKUP(AT25,'【記載例】シフト記号表（勤務時間帯）'!$C$6:$K$35,9,FALSE))</f>
        <v/>
      </c>
      <c r="AU26" s="234" t="str">
        <f>IF(AU25="","",VLOOKUP(AU25,'【記載例】シフト記号表（勤務時間帯）'!$C$6:$K$35,9,FALSE))</f>
        <v/>
      </c>
      <c r="AV26" s="235" t="str">
        <f>IF(AV25="","",VLOOKUP(AV25,'【記載例】シフト記号表（勤務時間帯）'!$C$6:$K$35,9,FALSE))</f>
        <v/>
      </c>
      <c r="AW26" s="235" t="str">
        <f>IF(AW25="","",VLOOKUP(AW25,'【記載例】シフト記号表（勤務時間帯）'!$C$6:$K$35,9,FALSE))</f>
        <v/>
      </c>
      <c r="AX26" s="318">
        <f>IF($BB$3="４週",SUM(S26:AT26),IF($BB$3="暦月",SUM(S26:AW26),""))</f>
        <v>160</v>
      </c>
      <c r="AY26" s="319"/>
      <c r="AZ26" s="320">
        <f>IF($BB$3="４週",AX26/4,IF($BB$3="暦月",【記載例】地域密着型通所介護!AX26/(【記載例】地域密着型通所介護!$BB$8/7),""))</f>
        <v>40</v>
      </c>
      <c r="BA26" s="321"/>
      <c r="BB26" s="309"/>
      <c r="BC26" s="310"/>
      <c r="BD26" s="310"/>
      <c r="BE26" s="310"/>
      <c r="BF26" s="311"/>
    </row>
    <row r="27" spans="2:58" ht="20.25" customHeight="1" x14ac:dyDescent="0.4">
      <c r="B27" s="397"/>
      <c r="C27" s="422"/>
      <c r="D27" s="423"/>
      <c r="E27" s="424"/>
      <c r="F27" s="94" t="str">
        <f>C25</f>
        <v>生活相談員</v>
      </c>
      <c r="G27" s="432"/>
      <c r="H27" s="332"/>
      <c r="I27" s="333"/>
      <c r="J27" s="333"/>
      <c r="K27" s="334"/>
      <c r="L27" s="437"/>
      <c r="M27" s="438"/>
      <c r="N27" s="438"/>
      <c r="O27" s="439"/>
      <c r="P27" s="322" t="s">
        <v>50</v>
      </c>
      <c r="Q27" s="323"/>
      <c r="R27" s="324"/>
      <c r="S27" s="237" t="str">
        <f>IF(S25="","",VLOOKUP(S25,'【記載例】シフト記号表（勤務時間帯）'!$C$6:$U$35,19,FALSE))</f>
        <v/>
      </c>
      <c r="T27" s="238">
        <f>IF(T25="","",VLOOKUP(T25,'【記載例】シフト記号表（勤務時間帯）'!$C$6:$U$35,19,FALSE))</f>
        <v>7</v>
      </c>
      <c r="U27" s="238">
        <f>IF(U25="","",VLOOKUP(U25,'【記載例】シフト記号表（勤務時間帯）'!$C$6:$U$35,19,FALSE))</f>
        <v>7</v>
      </c>
      <c r="V27" s="238">
        <f>IF(V25="","",VLOOKUP(V25,'【記載例】シフト記号表（勤務時間帯）'!$C$6:$U$35,19,FALSE))</f>
        <v>7</v>
      </c>
      <c r="W27" s="238">
        <f>IF(W25="","",VLOOKUP(W25,'【記載例】シフト記号表（勤務時間帯）'!$C$6:$U$35,19,FALSE))</f>
        <v>7</v>
      </c>
      <c r="X27" s="238">
        <f>IF(X25="","",VLOOKUP(X25,'【記載例】シフト記号表（勤務時間帯）'!$C$6:$U$35,19,FALSE))</f>
        <v>7</v>
      </c>
      <c r="Y27" s="239" t="str">
        <f>IF(Y25="","",VLOOKUP(Y25,'【記載例】シフト記号表（勤務時間帯）'!$C$6:$U$35,19,FALSE))</f>
        <v/>
      </c>
      <c r="Z27" s="237" t="str">
        <f>IF(Z25="","",VLOOKUP(Z25,'【記載例】シフト記号表（勤務時間帯）'!$C$6:$U$35,19,FALSE))</f>
        <v/>
      </c>
      <c r="AA27" s="238">
        <f>IF(AA25="","",VLOOKUP(AA25,'【記載例】シフト記号表（勤務時間帯）'!$C$6:$U$35,19,FALSE))</f>
        <v>7</v>
      </c>
      <c r="AB27" s="238">
        <f>IF(AB25="","",VLOOKUP(AB25,'【記載例】シフト記号表（勤務時間帯）'!$C$6:$U$35,19,FALSE))</f>
        <v>7</v>
      </c>
      <c r="AC27" s="238">
        <f>IF(AC25="","",VLOOKUP(AC25,'【記載例】シフト記号表（勤務時間帯）'!$C$6:$U$35,19,FALSE))</f>
        <v>7</v>
      </c>
      <c r="AD27" s="238">
        <f>IF(AD25="","",VLOOKUP(AD25,'【記載例】シフト記号表（勤務時間帯）'!$C$6:$U$35,19,FALSE))</f>
        <v>7</v>
      </c>
      <c r="AE27" s="238">
        <f>IF(AE25="","",VLOOKUP(AE25,'【記載例】シフト記号表（勤務時間帯）'!$C$6:$U$35,19,FALSE))</f>
        <v>7</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7</v>
      </c>
      <c r="AI27" s="238">
        <f>IF(AI25="","",VLOOKUP(AI25,'【記載例】シフト記号表（勤務時間帯）'!$C$6:$U$35,19,FALSE))</f>
        <v>7</v>
      </c>
      <c r="AJ27" s="238">
        <f>IF(AJ25="","",VLOOKUP(AJ25,'【記載例】シフト記号表（勤務時間帯）'!$C$6:$U$35,19,FALSE))</f>
        <v>7</v>
      </c>
      <c r="AK27" s="238">
        <f>IF(AK25="","",VLOOKUP(AK25,'【記載例】シフト記号表（勤務時間帯）'!$C$6:$U$35,19,FALSE))</f>
        <v>7</v>
      </c>
      <c r="AL27" s="238">
        <f>IF(AL25="","",VLOOKUP(AL25,'【記載例】シフト記号表（勤務時間帯）'!$C$6:$U$35,19,FALSE))</f>
        <v>7</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7</v>
      </c>
      <c r="AP27" s="238">
        <f>IF(AP25="","",VLOOKUP(AP25,'【記載例】シフト記号表（勤務時間帯）'!$C$6:$U$35,19,FALSE))</f>
        <v>7</v>
      </c>
      <c r="AQ27" s="238">
        <f>IF(AQ25="","",VLOOKUP(AQ25,'【記載例】シフト記号表（勤務時間帯）'!$C$6:$U$35,19,FALSE))</f>
        <v>7</v>
      </c>
      <c r="AR27" s="238">
        <f>IF(AR25="","",VLOOKUP(AR25,'【記載例】シフト記号表（勤務時間帯）'!$C$6:$U$35,19,FALSE))</f>
        <v>7</v>
      </c>
      <c r="AS27" s="238">
        <f>IF(AS25="","",VLOOKUP(AS25,'【記載例】シフト記号表（勤務時間帯）'!$C$6:$U$35,19,FALSE))</f>
        <v>7</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325">
        <f>IF($BB$3="４週",SUM(S27:AT27),IF($BB$3="暦月",SUM(S27:AW27),""))</f>
        <v>140</v>
      </c>
      <c r="AY27" s="326"/>
      <c r="AZ27" s="395">
        <f>IF($BB$3="４週",AX27/4,IF($BB$3="暦月",【記載例】地域密着型通所介護!AX27/(【記載例】地域密着型通所介護!$BB$8/7),""))</f>
        <v>35</v>
      </c>
      <c r="BA27" s="396"/>
      <c r="BB27" s="312"/>
      <c r="BC27" s="313"/>
      <c r="BD27" s="313"/>
      <c r="BE27" s="313"/>
      <c r="BF27" s="314"/>
    </row>
    <row r="28" spans="2:58" ht="20.25" customHeight="1" x14ac:dyDescent="0.4">
      <c r="B28" s="397">
        <f>B25+1</f>
        <v>3</v>
      </c>
      <c r="C28" s="402" t="s">
        <v>60</v>
      </c>
      <c r="D28" s="403"/>
      <c r="E28" s="404"/>
      <c r="F28" s="117"/>
      <c r="G28" s="431" t="s">
        <v>122</v>
      </c>
      <c r="H28" s="433" t="s">
        <v>166</v>
      </c>
      <c r="I28" s="333"/>
      <c r="J28" s="333"/>
      <c r="K28" s="334"/>
      <c r="L28" s="434" t="s">
        <v>129</v>
      </c>
      <c r="M28" s="435"/>
      <c r="N28" s="435"/>
      <c r="O28" s="436"/>
      <c r="P28" s="440" t="s">
        <v>49</v>
      </c>
      <c r="Q28" s="441"/>
      <c r="R28" s="442"/>
      <c r="S28" s="113" t="s">
        <v>162</v>
      </c>
      <c r="T28" s="114"/>
      <c r="U28" s="114"/>
      <c r="V28" s="114"/>
      <c r="W28" s="114"/>
      <c r="X28" s="114"/>
      <c r="Y28" s="115" t="s">
        <v>162</v>
      </c>
      <c r="Z28" s="113" t="s">
        <v>162</v>
      </c>
      <c r="AA28" s="114"/>
      <c r="AB28" s="114"/>
      <c r="AC28" s="114"/>
      <c r="AD28" s="114"/>
      <c r="AE28" s="114"/>
      <c r="AF28" s="115" t="s">
        <v>162</v>
      </c>
      <c r="AG28" s="113" t="s">
        <v>162</v>
      </c>
      <c r="AH28" s="114"/>
      <c r="AI28" s="114"/>
      <c r="AJ28" s="114"/>
      <c r="AK28" s="114"/>
      <c r="AL28" s="114"/>
      <c r="AM28" s="115" t="s">
        <v>162</v>
      </c>
      <c r="AN28" s="113" t="s">
        <v>162</v>
      </c>
      <c r="AO28" s="114"/>
      <c r="AP28" s="114"/>
      <c r="AQ28" s="114"/>
      <c r="AR28" s="114"/>
      <c r="AS28" s="114"/>
      <c r="AT28" s="115" t="s">
        <v>162</v>
      </c>
      <c r="AU28" s="113"/>
      <c r="AV28" s="114"/>
      <c r="AW28" s="114"/>
      <c r="AX28" s="398"/>
      <c r="AY28" s="399"/>
      <c r="AZ28" s="400"/>
      <c r="BA28" s="401"/>
      <c r="BB28" s="428" t="s">
        <v>137</v>
      </c>
      <c r="BC28" s="429"/>
      <c r="BD28" s="429"/>
      <c r="BE28" s="429"/>
      <c r="BF28" s="430"/>
    </row>
    <row r="29" spans="2:58" ht="20.25" customHeight="1" x14ac:dyDescent="0.4">
      <c r="B29" s="397"/>
      <c r="C29" s="405"/>
      <c r="D29" s="406"/>
      <c r="E29" s="407"/>
      <c r="F29" s="94"/>
      <c r="G29" s="328"/>
      <c r="H29" s="332"/>
      <c r="I29" s="333"/>
      <c r="J29" s="333"/>
      <c r="K29" s="334"/>
      <c r="L29" s="389"/>
      <c r="M29" s="390"/>
      <c r="N29" s="390"/>
      <c r="O29" s="391"/>
      <c r="P29" s="315" t="s">
        <v>15</v>
      </c>
      <c r="Q29" s="316"/>
      <c r="R29" s="317"/>
      <c r="S29" s="234">
        <f>IF(S28="","",VLOOKUP(S28,'【記載例】シフト記号表（勤務時間帯）'!$C$6:$K$35,9,FALSE))</f>
        <v>8</v>
      </c>
      <c r="T29" s="235" t="str">
        <f>IF(T28="","",VLOOKUP(T28,'【記載例】シフト記号表（勤務時間帯）'!$C$6:$K$35,9,FALSE))</f>
        <v/>
      </c>
      <c r="U29" s="235" t="str">
        <f>IF(U28="","",VLOOKUP(U28,'【記載例】シフト記号表（勤務時間帯）'!$C$6:$K$35,9,FALSE))</f>
        <v/>
      </c>
      <c r="V29" s="235" t="str">
        <f>IF(V28="","",VLOOKUP(V28,'【記載例】シフト記号表（勤務時間帯）'!$C$6:$K$35,9,FALSE))</f>
        <v/>
      </c>
      <c r="W29" s="235" t="str">
        <f>IF(W28="","",VLOOKUP(W28,'【記載例】シフト記号表（勤務時間帯）'!$C$6:$K$35,9,FALSE))</f>
        <v/>
      </c>
      <c r="X29" s="235" t="str">
        <f>IF(X28="","",VLOOKUP(X28,'【記載例】シフト記号表（勤務時間帯）'!$C$6:$K$35,9,FALSE))</f>
        <v/>
      </c>
      <c r="Y29" s="236">
        <f>IF(Y28="","",VLOOKUP(Y28,'【記載例】シフト記号表（勤務時間帯）'!$C$6:$K$35,9,FALSE))</f>
        <v>8</v>
      </c>
      <c r="Z29" s="234">
        <f>IF(Z28="","",VLOOKUP(Z28,'【記載例】シフト記号表（勤務時間帯）'!$C$6:$K$35,9,FALSE))</f>
        <v>8</v>
      </c>
      <c r="AA29" s="235" t="str">
        <f>IF(AA28="","",VLOOKUP(AA28,'【記載例】シフト記号表（勤務時間帯）'!$C$6:$K$35,9,FALSE))</f>
        <v/>
      </c>
      <c r="AB29" s="235" t="str">
        <f>IF(AB28="","",VLOOKUP(AB28,'【記載例】シフト記号表（勤務時間帯）'!$C$6:$K$35,9,FALSE))</f>
        <v/>
      </c>
      <c r="AC29" s="235" t="str">
        <f>IF(AC28="","",VLOOKUP(AC28,'【記載例】シフト記号表（勤務時間帯）'!$C$6:$K$35,9,FALSE))</f>
        <v/>
      </c>
      <c r="AD29" s="235" t="str">
        <f>IF(AD28="","",VLOOKUP(AD28,'【記載例】シフト記号表（勤務時間帯）'!$C$6:$K$35,9,FALSE))</f>
        <v/>
      </c>
      <c r="AE29" s="235" t="str">
        <f>IF(AE28="","",VLOOKUP(AE28,'【記載例】シフト記号表（勤務時間帯）'!$C$6:$K$35,9,FALSE))</f>
        <v/>
      </c>
      <c r="AF29" s="236">
        <f>IF(AF28="","",VLOOKUP(AF28,'【記載例】シフト記号表（勤務時間帯）'!$C$6:$K$35,9,FALSE))</f>
        <v>8</v>
      </c>
      <c r="AG29" s="234">
        <f>IF(AG28="","",VLOOKUP(AG28,'【記載例】シフト記号表（勤務時間帯）'!$C$6:$K$35,9,FALSE))</f>
        <v>8</v>
      </c>
      <c r="AH29" s="235" t="str">
        <f>IF(AH28="","",VLOOKUP(AH28,'【記載例】シフト記号表（勤務時間帯）'!$C$6:$K$35,9,FALSE))</f>
        <v/>
      </c>
      <c r="AI29" s="235" t="str">
        <f>IF(AI28="","",VLOOKUP(AI28,'【記載例】シフト記号表（勤務時間帯）'!$C$6:$K$35,9,FALSE))</f>
        <v/>
      </c>
      <c r="AJ29" s="235" t="str">
        <f>IF(AJ28="","",VLOOKUP(AJ28,'【記載例】シフト記号表（勤務時間帯）'!$C$6:$K$35,9,FALSE))</f>
        <v/>
      </c>
      <c r="AK29" s="235" t="str">
        <f>IF(AK28="","",VLOOKUP(AK28,'【記載例】シフト記号表（勤務時間帯）'!$C$6:$K$35,9,FALSE))</f>
        <v/>
      </c>
      <c r="AL29" s="235" t="str">
        <f>IF(AL28="","",VLOOKUP(AL28,'【記載例】シフト記号表（勤務時間帯）'!$C$6:$K$35,9,FALSE))</f>
        <v/>
      </c>
      <c r="AM29" s="236">
        <f>IF(AM28="","",VLOOKUP(AM28,'【記載例】シフト記号表（勤務時間帯）'!$C$6:$K$35,9,FALSE))</f>
        <v>8</v>
      </c>
      <c r="AN29" s="234">
        <f>IF(AN28="","",VLOOKUP(AN28,'【記載例】シフト記号表（勤務時間帯）'!$C$6:$K$35,9,FALSE))</f>
        <v>8</v>
      </c>
      <c r="AO29" s="235" t="str">
        <f>IF(AO28="","",VLOOKUP(AO28,'【記載例】シフト記号表（勤務時間帯）'!$C$6:$K$35,9,FALSE))</f>
        <v/>
      </c>
      <c r="AP29" s="235" t="str">
        <f>IF(AP28="","",VLOOKUP(AP28,'【記載例】シフト記号表（勤務時間帯）'!$C$6:$K$35,9,FALSE))</f>
        <v/>
      </c>
      <c r="AQ29" s="235" t="str">
        <f>IF(AQ28="","",VLOOKUP(AQ28,'【記載例】シフト記号表（勤務時間帯）'!$C$6:$K$35,9,FALSE))</f>
        <v/>
      </c>
      <c r="AR29" s="235" t="str">
        <f>IF(AR28="","",VLOOKUP(AR28,'【記載例】シフト記号表（勤務時間帯）'!$C$6:$K$35,9,FALSE))</f>
        <v/>
      </c>
      <c r="AS29" s="235" t="str">
        <f>IF(AS28="","",VLOOKUP(AS28,'【記載例】シフト記号表（勤務時間帯）'!$C$6:$K$35,9,FALSE))</f>
        <v/>
      </c>
      <c r="AT29" s="236">
        <f>IF(AT28="","",VLOOKUP(AT28,'【記載例】シフト記号表（勤務時間帯）'!$C$6:$K$35,9,FALSE))</f>
        <v>8</v>
      </c>
      <c r="AU29" s="234" t="str">
        <f>IF(AU28="","",VLOOKUP(AU28,'【記載例】シフト記号表（勤務時間帯）'!$C$6:$K$35,9,FALSE))</f>
        <v/>
      </c>
      <c r="AV29" s="235" t="str">
        <f>IF(AV28="","",VLOOKUP(AV28,'【記載例】シフト記号表（勤務時間帯）'!$C$6:$K$35,9,FALSE))</f>
        <v/>
      </c>
      <c r="AW29" s="235" t="str">
        <f>IF(AW28="","",VLOOKUP(AW28,'【記載例】シフト記号表（勤務時間帯）'!$C$6:$K$35,9,FALSE))</f>
        <v/>
      </c>
      <c r="AX29" s="318">
        <f>IF($BB$3="４週",SUM(S29:AT29),IF($BB$3="暦月",SUM(S29:AW29),""))</f>
        <v>64</v>
      </c>
      <c r="AY29" s="319"/>
      <c r="AZ29" s="320">
        <f>IF($BB$3="４週",AX29/4,IF($BB$3="暦月",【記載例】地域密着型通所介護!AX29/(【記載例】地域密着型通所介護!$BB$8/7),""))</f>
        <v>16</v>
      </c>
      <c r="BA29" s="321"/>
      <c r="BB29" s="309"/>
      <c r="BC29" s="310"/>
      <c r="BD29" s="310"/>
      <c r="BE29" s="310"/>
      <c r="BF29" s="311"/>
    </row>
    <row r="30" spans="2:58" ht="20.25" customHeight="1" x14ac:dyDescent="0.4">
      <c r="B30" s="397"/>
      <c r="C30" s="408"/>
      <c r="D30" s="409"/>
      <c r="E30" s="410"/>
      <c r="F30" s="94" t="str">
        <f>C28</f>
        <v>生活相談員</v>
      </c>
      <c r="G30" s="432"/>
      <c r="H30" s="332"/>
      <c r="I30" s="333"/>
      <c r="J30" s="333"/>
      <c r="K30" s="334"/>
      <c r="L30" s="437"/>
      <c r="M30" s="438"/>
      <c r="N30" s="438"/>
      <c r="O30" s="439"/>
      <c r="P30" s="322" t="s">
        <v>50</v>
      </c>
      <c r="Q30" s="323"/>
      <c r="R30" s="324"/>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325">
        <f>IF($BB$3="４週",SUM(S30:AT30),IF($BB$3="暦月",SUM(S30:AW30),""))</f>
        <v>56</v>
      </c>
      <c r="AY30" s="326"/>
      <c r="AZ30" s="395">
        <f>IF($BB$3="４週",AX30/4,IF($BB$3="暦月",【記載例】地域密着型通所介護!AX30/(【記載例】地域密着型通所介護!$BB$8/7),""))</f>
        <v>14</v>
      </c>
      <c r="BA30" s="396"/>
      <c r="BB30" s="312"/>
      <c r="BC30" s="313"/>
      <c r="BD30" s="313"/>
      <c r="BE30" s="313"/>
      <c r="BF30" s="314"/>
    </row>
    <row r="31" spans="2:58" ht="20.25" customHeight="1" x14ac:dyDescent="0.4">
      <c r="B31" s="397">
        <f>B28+1</f>
        <v>4</v>
      </c>
      <c r="C31" s="402" t="s">
        <v>5</v>
      </c>
      <c r="D31" s="403"/>
      <c r="E31" s="404"/>
      <c r="F31" s="117"/>
      <c r="G31" s="431" t="s">
        <v>122</v>
      </c>
      <c r="H31" s="433" t="s">
        <v>14</v>
      </c>
      <c r="I31" s="333"/>
      <c r="J31" s="333"/>
      <c r="K31" s="334"/>
      <c r="L31" s="434" t="s">
        <v>130</v>
      </c>
      <c r="M31" s="435"/>
      <c r="N31" s="435"/>
      <c r="O31" s="436"/>
      <c r="P31" s="440" t="s">
        <v>49</v>
      </c>
      <c r="Q31" s="441"/>
      <c r="R31" s="442"/>
      <c r="S31" s="113" t="s">
        <v>163</v>
      </c>
      <c r="T31" s="114"/>
      <c r="U31" s="114" t="s">
        <v>163</v>
      </c>
      <c r="V31" s="114" t="s">
        <v>163</v>
      </c>
      <c r="W31" s="114"/>
      <c r="X31" s="114" t="s">
        <v>163</v>
      </c>
      <c r="Y31" s="115"/>
      <c r="Z31" s="113" t="s">
        <v>163</v>
      </c>
      <c r="AA31" s="114"/>
      <c r="AB31" s="114" t="s">
        <v>163</v>
      </c>
      <c r="AC31" s="114" t="s">
        <v>163</v>
      </c>
      <c r="AD31" s="114"/>
      <c r="AE31" s="114" t="s">
        <v>163</v>
      </c>
      <c r="AF31" s="115"/>
      <c r="AG31" s="113" t="s">
        <v>163</v>
      </c>
      <c r="AH31" s="114"/>
      <c r="AI31" s="114" t="s">
        <v>163</v>
      </c>
      <c r="AJ31" s="114" t="s">
        <v>163</v>
      </c>
      <c r="AK31" s="114"/>
      <c r="AL31" s="114" t="s">
        <v>163</v>
      </c>
      <c r="AM31" s="115"/>
      <c r="AN31" s="113" t="s">
        <v>163</v>
      </c>
      <c r="AO31" s="114"/>
      <c r="AP31" s="114" t="s">
        <v>163</v>
      </c>
      <c r="AQ31" s="114" t="s">
        <v>163</v>
      </c>
      <c r="AR31" s="114"/>
      <c r="AS31" s="114" t="s">
        <v>163</v>
      </c>
      <c r="AT31" s="115"/>
      <c r="AU31" s="113"/>
      <c r="AV31" s="114"/>
      <c r="AW31" s="114"/>
      <c r="AX31" s="398"/>
      <c r="AY31" s="399"/>
      <c r="AZ31" s="400"/>
      <c r="BA31" s="401"/>
      <c r="BB31" s="428" t="s">
        <v>140</v>
      </c>
      <c r="BC31" s="429"/>
      <c r="BD31" s="429"/>
      <c r="BE31" s="429"/>
      <c r="BF31" s="430"/>
    </row>
    <row r="32" spans="2:58" ht="20.25" customHeight="1" x14ac:dyDescent="0.4">
      <c r="B32" s="397"/>
      <c r="C32" s="405"/>
      <c r="D32" s="406"/>
      <c r="E32" s="407"/>
      <c r="F32" s="94"/>
      <c r="G32" s="328"/>
      <c r="H32" s="332"/>
      <c r="I32" s="333"/>
      <c r="J32" s="333"/>
      <c r="K32" s="334"/>
      <c r="L32" s="389"/>
      <c r="M32" s="390"/>
      <c r="N32" s="390"/>
      <c r="O32" s="391"/>
      <c r="P32" s="315" t="s">
        <v>15</v>
      </c>
      <c r="Q32" s="316"/>
      <c r="R32" s="317"/>
      <c r="S32" s="234">
        <f>IF(S31="","",VLOOKUP(S31,'【記載例】シフト記号表（勤務時間帯）'!$C$6:$K$35,9,FALSE))</f>
        <v>4</v>
      </c>
      <c r="T32" s="235" t="str">
        <f>IF(T31="","",VLOOKUP(T31,'【記載例】シフト記号表（勤務時間帯）'!$C$6:$K$35,9,FALSE))</f>
        <v/>
      </c>
      <c r="U32" s="235">
        <f>IF(U31="","",VLOOKUP(U31,'【記載例】シフト記号表（勤務時間帯）'!$C$6:$K$35,9,FALSE))</f>
        <v>4</v>
      </c>
      <c r="V32" s="235">
        <f>IF(V31="","",VLOOKUP(V31,'【記載例】シフト記号表（勤務時間帯）'!$C$6:$K$35,9,FALSE))</f>
        <v>4</v>
      </c>
      <c r="W32" s="235" t="str">
        <f>IF(W31="","",VLOOKUP(W31,'【記載例】シフト記号表（勤務時間帯）'!$C$6:$K$35,9,FALSE))</f>
        <v/>
      </c>
      <c r="X32" s="235">
        <f>IF(X31="","",VLOOKUP(X31,'【記載例】シフト記号表（勤務時間帯）'!$C$6:$K$35,9,FALSE))</f>
        <v>4</v>
      </c>
      <c r="Y32" s="236" t="str">
        <f>IF(Y31="","",VLOOKUP(Y31,'【記載例】シフト記号表（勤務時間帯）'!$C$6:$K$35,9,FALSE))</f>
        <v/>
      </c>
      <c r="Z32" s="234">
        <f>IF(Z31="","",VLOOKUP(Z31,'【記載例】シフト記号表（勤務時間帯）'!$C$6:$K$35,9,FALSE))</f>
        <v>4</v>
      </c>
      <c r="AA32" s="235" t="str">
        <f>IF(AA31="","",VLOOKUP(AA31,'【記載例】シフト記号表（勤務時間帯）'!$C$6:$K$35,9,FALSE))</f>
        <v/>
      </c>
      <c r="AB32" s="235">
        <f>IF(AB31="","",VLOOKUP(AB31,'【記載例】シフト記号表（勤務時間帯）'!$C$6:$K$35,9,FALSE))</f>
        <v>4</v>
      </c>
      <c r="AC32" s="235">
        <f>IF(AC31="","",VLOOKUP(AC31,'【記載例】シフト記号表（勤務時間帯）'!$C$6:$K$35,9,FALSE))</f>
        <v>4</v>
      </c>
      <c r="AD32" s="235" t="str">
        <f>IF(AD31="","",VLOOKUP(AD31,'【記載例】シフト記号表（勤務時間帯）'!$C$6:$K$35,9,FALSE))</f>
        <v/>
      </c>
      <c r="AE32" s="235">
        <f>IF(AE31="","",VLOOKUP(AE31,'【記載例】シフト記号表（勤務時間帯）'!$C$6:$K$35,9,FALSE))</f>
        <v>4</v>
      </c>
      <c r="AF32" s="236" t="str">
        <f>IF(AF31="","",VLOOKUP(AF31,'【記載例】シフト記号表（勤務時間帯）'!$C$6:$K$35,9,FALSE))</f>
        <v/>
      </c>
      <c r="AG32" s="234">
        <f>IF(AG31="","",VLOOKUP(AG31,'【記載例】シフト記号表（勤務時間帯）'!$C$6:$K$35,9,FALSE))</f>
        <v>4</v>
      </c>
      <c r="AH32" s="235" t="str">
        <f>IF(AH31="","",VLOOKUP(AH31,'【記載例】シフト記号表（勤務時間帯）'!$C$6:$K$35,9,FALSE))</f>
        <v/>
      </c>
      <c r="AI32" s="235">
        <f>IF(AI31="","",VLOOKUP(AI31,'【記載例】シフト記号表（勤務時間帯）'!$C$6:$K$35,9,FALSE))</f>
        <v>4</v>
      </c>
      <c r="AJ32" s="235">
        <f>IF(AJ31="","",VLOOKUP(AJ31,'【記載例】シフト記号表（勤務時間帯）'!$C$6:$K$35,9,FALSE))</f>
        <v>4</v>
      </c>
      <c r="AK32" s="235" t="str">
        <f>IF(AK31="","",VLOOKUP(AK31,'【記載例】シフト記号表（勤務時間帯）'!$C$6:$K$35,9,FALSE))</f>
        <v/>
      </c>
      <c r="AL32" s="235">
        <f>IF(AL31="","",VLOOKUP(AL31,'【記載例】シフト記号表（勤務時間帯）'!$C$6:$K$35,9,FALSE))</f>
        <v>4</v>
      </c>
      <c r="AM32" s="236" t="str">
        <f>IF(AM31="","",VLOOKUP(AM31,'【記載例】シフト記号表（勤務時間帯）'!$C$6:$K$35,9,FALSE))</f>
        <v/>
      </c>
      <c r="AN32" s="234">
        <f>IF(AN31="","",VLOOKUP(AN31,'【記載例】シフト記号表（勤務時間帯）'!$C$6:$K$35,9,FALSE))</f>
        <v>4</v>
      </c>
      <c r="AO32" s="235" t="str">
        <f>IF(AO31="","",VLOOKUP(AO31,'【記載例】シフト記号表（勤務時間帯）'!$C$6:$K$35,9,FALSE))</f>
        <v/>
      </c>
      <c r="AP32" s="235">
        <f>IF(AP31="","",VLOOKUP(AP31,'【記載例】シフト記号表（勤務時間帯）'!$C$6:$K$35,9,FALSE))</f>
        <v>4</v>
      </c>
      <c r="AQ32" s="235">
        <f>IF(AQ31="","",VLOOKUP(AQ31,'【記載例】シフト記号表（勤務時間帯）'!$C$6:$K$35,9,FALSE))</f>
        <v>4</v>
      </c>
      <c r="AR32" s="235" t="str">
        <f>IF(AR31="","",VLOOKUP(AR31,'【記載例】シフト記号表（勤務時間帯）'!$C$6:$K$35,9,FALSE))</f>
        <v/>
      </c>
      <c r="AS32" s="235">
        <f>IF(AS31="","",VLOOKUP(AS31,'【記載例】シフト記号表（勤務時間帯）'!$C$6:$K$35,9,FALSE))</f>
        <v>4</v>
      </c>
      <c r="AT32" s="236" t="str">
        <f>IF(AT31="","",VLOOKUP(AT31,'【記載例】シフト記号表（勤務時間帯）'!$C$6:$K$35,9,FALSE))</f>
        <v/>
      </c>
      <c r="AU32" s="234" t="str">
        <f>IF(AU31="","",VLOOKUP(AU31,'【記載例】シフト記号表（勤務時間帯）'!$C$6:$K$35,9,FALSE))</f>
        <v/>
      </c>
      <c r="AV32" s="235" t="str">
        <f>IF(AV31="","",VLOOKUP(AV31,'【記載例】シフト記号表（勤務時間帯）'!$C$6:$K$35,9,FALSE))</f>
        <v/>
      </c>
      <c r="AW32" s="235" t="str">
        <f>IF(AW31="","",VLOOKUP(AW31,'【記載例】シフト記号表（勤務時間帯）'!$C$6:$K$35,9,FALSE))</f>
        <v/>
      </c>
      <c r="AX32" s="318">
        <f>IF($BB$3="４週",SUM(S32:AT32),IF($BB$3="暦月",SUM(S32:AW32),""))</f>
        <v>64</v>
      </c>
      <c r="AY32" s="319"/>
      <c r="AZ32" s="320">
        <f>IF($BB$3="４週",AX32/4,IF($BB$3="暦月",【記載例】地域密着型通所介護!AX32/(【記載例】地域密着型通所介護!$BB$8/7),""))</f>
        <v>16</v>
      </c>
      <c r="BA32" s="321"/>
      <c r="BB32" s="309"/>
      <c r="BC32" s="310"/>
      <c r="BD32" s="310"/>
      <c r="BE32" s="310"/>
      <c r="BF32" s="311"/>
    </row>
    <row r="33" spans="2:58" ht="20.25" customHeight="1" x14ac:dyDescent="0.4">
      <c r="B33" s="397"/>
      <c r="C33" s="408"/>
      <c r="D33" s="409"/>
      <c r="E33" s="410"/>
      <c r="F33" s="94" t="str">
        <f>C31</f>
        <v>看護職員</v>
      </c>
      <c r="G33" s="432"/>
      <c r="H33" s="332"/>
      <c r="I33" s="333"/>
      <c r="J33" s="333"/>
      <c r="K33" s="334"/>
      <c r="L33" s="437"/>
      <c r="M33" s="438"/>
      <c r="N33" s="438"/>
      <c r="O33" s="439"/>
      <c r="P33" s="322" t="s">
        <v>50</v>
      </c>
      <c r="Q33" s="323"/>
      <c r="R33" s="324"/>
      <c r="S33" s="237">
        <f>IF(S31="","",VLOOKUP(S31,'【記載例】シフト記号表（勤務時間帯）'!$C$6:$U$35,19,FALSE))</f>
        <v>4</v>
      </c>
      <c r="T33" s="238" t="str">
        <f>IF(T31="","",VLOOKUP(T31,'【記載例】シフト記号表（勤務時間帯）'!$C$6:$U$35,19,FALSE))</f>
        <v/>
      </c>
      <c r="U33" s="238">
        <f>IF(U31="","",VLOOKUP(U31,'【記載例】シフト記号表（勤務時間帯）'!$C$6:$U$35,19,FALSE))</f>
        <v>4</v>
      </c>
      <c r="V33" s="238">
        <f>IF(V31="","",VLOOKUP(V31,'【記載例】シフト記号表（勤務時間帯）'!$C$6:$U$35,19,FALSE))</f>
        <v>4</v>
      </c>
      <c r="W33" s="238" t="str">
        <f>IF(W31="","",VLOOKUP(W31,'【記載例】シフト記号表（勤務時間帯）'!$C$6:$U$35,19,FALSE))</f>
        <v/>
      </c>
      <c r="X33" s="238">
        <f>IF(X31="","",VLOOKUP(X31,'【記載例】シフト記号表（勤務時間帯）'!$C$6:$U$35,19,FALSE))</f>
        <v>4</v>
      </c>
      <c r="Y33" s="239" t="str">
        <f>IF(Y31="","",VLOOKUP(Y31,'【記載例】シフト記号表（勤務時間帯）'!$C$6:$U$35,19,FALSE))</f>
        <v/>
      </c>
      <c r="Z33" s="237">
        <f>IF(Z31="","",VLOOKUP(Z31,'【記載例】シフト記号表（勤務時間帯）'!$C$6:$U$35,19,FALSE))</f>
        <v>4</v>
      </c>
      <c r="AA33" s="238" t="str">
        <f>IF(AA31="","",VLOOKUP(AA31,'【記載例】シフト記号表（勤務時間帯）'!$C$6:$U$35,19,FALSE))</f>
        <v/>
      </c>
      <c r="AB33" s="238">
        <f>IF(AB31="","",VLOOKUP(AB31,'【記載例】シフト記号表（勤務時間帯）'!$C$6:$U$35,19,FALSE))</f>
        <v>4</v>
      </c>
      <c r="AC33" s="238">
        <f>IF(AC31="","",VLOOKUP(AC31,'【記載例】シフト記号表（勤務時間帯）'!$C$6:$U$35,19,FALSE))</f>
        <v>4</v>
      </c>
      <c r="AD33" s="238" t="str">
        <f>IF(AD31="","",VLOOKUP(AD31,'【記載例】シフト記号表（勤務時間帯）'!$C$6:$U$35,19,FALSE))</f>
        <v/>
      </c>
      <c r="AE33" s="238">
        <f>IF(AE31="","",VLOOKUP(AE31,'【記載例】シフト記号表（勤務時間帯）'!$C$6:$U$35,19,FALSE))</f>
        <v>4</v>
      </c>
      <c r="AF33" s="239" t="str">
        <f>IF(AF31="","",VLOOKUP(AF31,'【記載例】シフト記号表（勤務時間帯）'!$C$6:$U$35,19,FALSE))</f>
        <v/>
      </c>
      <c r="AG33" s="237">
        <f>IF(AG31="","",VLOOKUP(AG31,'【記載例】シフト記号表（勤務時間帯）'!$C$6:$U$35,19,FALSE))</f>
        <v>4</v>
      </c>
      <c r="AH33" s="238" t="str">
        <f>IF(AH31="","",VLOOKUP(AH31,'【記載例】シフト記号表（勤務時間帯）'!$C$6:$U$35,19,FALSE))</f>
        <v/>
      </c>
      <c r="AI33" s="238">
        <f>IF(AI31="","",VLOOKUP(AI31,'【記載例】シフト記号表（勤務時間帯）'!$C$6:$U$35,19,FALSE))</f>
        <v>4</v>
      </c>
      <c r="AJ33" s="238">
        <f>IF(AJ31="","",VLOOKUP(AJ31,'【記載例】シフト記号表（勤務時間帯）'!$C$6:$U$35,19,FALSE))</f>
        <v>4</v>
      </c>
      <c r="AK33" s="238" t="str">
        <f>IF(AK31="","",VLOOKUP(AK31,'【記載例】シフト記号表（勤務時間帯）'!$C$6:$U$35,19,FALSE))</f>
        <v/>
      </c>
      <c r="AL33" s="238">
        <f>IF(AL31="","",VLOOKUP(AL31,'【記載例】シフト記号表（勤務時間帯）'!$C$6:$U$35,19,FALSE))</f>
        <v>4</v>
      </c>
      <c r="AM33" s="239" t="str">
        <f>IF(AM31="","",VLOOKUP(AM31,'【記載例】シフト記号表（勤務時間帯）'!$C$6:$U$35,19,FALSE))</f>
        <v/>
      </c>
      <c r="AN33" s="237">
        <f>IF(AN31="","",VLOOKUP(AN31,'【記載例】シフト記号表（勤務時間帯）'!$C$6:$U$35,19,FALSE))</f>
        <v>4</v>
      </c>
      <c r="AO33" s="238" t="str">
        <f>IF(AO31="","",VLOOKUP(AO31,'【記載例】シフト記号表（勤務時間帯）'!$C$6:$U$35,19,FALSE))</f>
        <v/>
      </c>
      <c r="AP33" s="238">
        <f>IF(AP31="","",VLOOKUP(AP31,'【記載例】シフト記号表（勤務時間帯）'!$C$6:$U$35,19,FALSE))</f>
        <v>4</v>
      </c>
      <c r="AQ33" s="238">
        <f>IF(AQ31="","",VLOOKUP(AQ31,'【記載例】シフト記号表（勤務時間帯）'!$C$6:$U$35,19,FALSE))</f>
        <v>4</v>
      </c>
      <c r="AR33" s="238" t="str">
        <f>IF(AR31="","",VLOOKUP(AR31,'【記載例】シフト記号表（勤務時間帯）'!$C$6:$U$35,19,FALSE))</f>
        <v/>
      </c>
      <c r="AS33" s="238">
        <f>IF(AS31="","",VLOOKUP(AS31,'【記載例】シフト記号表（勤務時間帯）'!$C$6:$U$35,19,FALSE))</f>
        <v>4</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325">
        <f>IF($BB$3="４週",SUM(S33:AT33),IF($BB$3="暦月",SUM(S33:AW33),""))</f>
        <v>64</v>
      </c>
      <c r="AY33" s="326"/>
      <c r="AZ33" s="395">
        <f>IF($BB$3="４週",AX33/4,IF($BB$3="暦月",【記載例】地域密着型通所介護!AX33/(【記載例】地域密着型通所介護!$BB$8/7),""))</f>
        <v>16</v>
      </c>
      <c r="BA33" s="396"/>
      <c r="BB33" s="312"/>
      <c r="BC33" s="313"/>
      <c r="BD33" s="313"/>
      <c r="BE33" s="313"/>
      <c r="BF33" s="314"/>
    </row>
    <row r="34" spans="2:58" ht="20.25" customHeight="1" x14ac:dyDescent="0.4">
      <c r="B34" s="397">
        <f>B31+1</f>
        <v>5</v>
      </c>
      <c r="C34" s="402" t="s">
        <v>5</v>
      </c>
      <c r="D34" s="403"/>
      <c r="E34" s="404"/>
      <c r="F34" s="117"/>
      <c r="G34" s="431" t="s">
        <v>215</v>
      </c>
      <c r="H34" s="433" t="s">
        <v>6</v>
      </c>
      <c r="I34" s="333"/>
      <c r="J34" s="333"/>
      <c r="K34" s="334"/>
      <c r="L34" s="434" t="s">
        <v>132</v>
      </c>
      <c r="M34" s="435"/>
      <c r="N34" s="435"/>
      <c r="O34" s="436"/>
      <c r="P34" s="440" t="s">
        <v>49</v>
      </c>
      <c r="Q34" s="441"/>
      <c r="R34" s="442"/>
      <c r="S34" s="113"/>
      <c r="T34" s="114" t="s">
        <v>163</v>
      </c>
      <c r="U34" s="114"/>
      <c r="V34" s="114"/>
      <c r="W34" s="114" t="s">
        <v>163</v>
      </c>
      <c r="X34" s="114"/>
      <c r="Y34" s="115" t="s">
        <v>163</v>
      </c>
      <c r="Z34" s="113"/>
      <c r="AA34" s="114" t="s">
        <v>163</v>
      </c>
      <c r="AB34" s="114"/>
      <c r="AC34" s="114"/>
      <c r="AD34" s="114" t="s">
        <v>163</v>
      </c>
      <c r="AE34" s="114"/>
      <c r="AF34" s="115" t="s">
        <v>163</v>
      </c>
      <c r="AG34" s="113"/>
      <c r="AH34" s="114" t="s">
        <v>163</v>
      </c>
      <c r="AI34" s="114"/>
      <c r="AJ34" s="114"/>
      <c r="AK34" s="114" t="s">
        <v>163</v>
      </c>
      <c r="AL34" s="114"/>
      <c r="AM34" s="115" t="s">
        <v>163</v>
      </c>
      <c r="AN34" s="113"/>
      <c r="AO34" s="114" t="s">
        <v>163</v>
      </c>
      <c r="AP34" s="114"/>
      <c r="AQ34" s="114"/>
      <c r="AR34" s="114" t="s">
        <v>163</v>
      </c>
      <c r="AS34" s="114"/>
      <c r="AT34" s="115" t="s">
        <v>163</v>
      </c>
      <c r="AU34" s="113"/>
      <c r="AV34" s="114"/>
      <c r="AW34" s="114"/>
      <c r="AX34" s="398"/>
      <c r="AY34" s="399"/>
      <c r="AZ34" s="400"/>
      <c r="BA34" s="401"/>
      <c r="BB34" s="428" t="s">
        <v>135</v>
      </c>
      <c r="BC34" s="429"/>
      <c r="BD34" s="429"/>
      <c r="BE34" s="429"/>
      <c r="BF34" s="430"/>
    </row>
    <row r="35" spans="2:58" ht="20.25" customHeight="1" x14ac:dyDescent="0.4">
      <c r="B35" s="397"/>
      <c r="C35" s="405"/>
      <c r="D35" s="406"/>
      <c r="E35" s="407"/>
      <c r="F35" s="94"/>
      <c r="G35" s="328"/>
      <c r="H35" s="332"/>
      <c r="I35" s="333"/>
      <c r="J35" s="333"/>
      <c r="K35" s="334"/>
      <c r="L35" s="389"/>
      <c r="M35" s="390"/>
      <c r="N35" s="390"/>
      <c r="O35" s="391"/>
      <c r="P35" s="315" t="s">
        <v>15</v>
      </c>
      <c r="Q35" s="316"/>
      <c r="R35" s="317"/>
      <c r="S35" s="234" t="str">
        <f>IF(S34="","",VLOOKUP(S34,'【記載例】シフト記号表（勤務時間帯）'!$C$6:$K$35,9,FALSE))</f>
        <v/>
      </c>
      <c r="T35" s="235">
        <f>IF(T34="","",VLOOKUP(T34,'【記載例】シフト記号表（勤務時間帯）'!$C$6:$K$35,9,FALSE))</f>
        <v>4</v>
      </c>
      <c r="U35" s="235" t="str">
        <f>IF(U34="","",VLOOKUP(U34,'【記載例】シフト記号表（勤務時間帯）'!$C$6:$K$35,9,FALSE))</f>
        <v/>
      </c>
      <c r="V35" s="235" t="str">
        <f>IF(V34="","",VLOOKUP(V34,'【記載例】シフト記号表（勤務時間帯）'!$C$6:$K$35,9,FALSE))</f>
        <v/>
      </c>
      <c r="W35" s="235">
        <f>IF(W34="","",VLOOKUP(W34,'【記載例】シフト記号表（勤務時間帯）'!$C$6:$K$35,9,FALSE))</f>
        <v>4</v>
      </c>
      <c r="X35" s="235" t="str">
        <f>IF(X34="","",VLOOKUP(X34,'【記載例】シフト記号表（勤務時間帯）'!$C$6:$K$35,9,FALSE))</f>
        <v/>
      </c>
      <c r="Y35" s="236">
        <f>IF(Y34="","",VLOOKUP(Y34,'【記載例】シフト記号表（勤務時間帯）'!$C$6:$K$35,9,FALSE))</f>
        <v>4</v>
      </c>
      <c r="Z35" s="234" t="str">
        <f>IF(Z34="","",VLOOKUP(Z34,'【記載例】シフト記号表（勤務時間帯）'!$C$6:$K$35,9,FALSE))</f>
        <v/>
      </c>
      <c r="AA35" s="235">
        <f>IF(AA34="","",VLOOKUP(AA34,'【記載例】シフト記号表（勤務時間帯）'!$C$6:$K$35,9,FALSE))</f>
        <v>4</v>
      </c>
      <c r="AB35" s="235" t="str">
        <f>IF(AB34="","",VLOOKUP(AB34,'【記載例】シフト記号表（勤務時間帯）'!$C$6:$K$35,9,FALSE))</f>
        <v/>
      </c>
      <c r="AC35" s="235" t="str">
        <f>IF(AC34="","",VLOOKUP(AC34,'【記載例】シフト記号表（勤務時間帯）'!$C$6:$K$35,9,FALSE))</f>
        <v/>
      </c>
      <c r="AD35" s="235">
        <f>IF(AD34="","",VLOOKUP(AD34,'【記載例】シフト記号表（勤務時間帯）'!$C$6:$K$35,9,FALSE))</f>
        <v>4</v>
      </c>
      <c r="AE35" s="235" t="str">
        <f>IF(AE34="","",VLOOKUP(AE34,'【記載例】シフト記号表（勤務時間帯）'!$C$6:$K$35,9,FALSE))</f>
        <v/>
      </c>
      <c r="AF35" s="236">
        <f>IF(AF34="","",VLOOKUP(AF34,'【記載例】シフト記号表（勤務時間帯）'!$C$6:$K$35,9,FALSE))</f>
        <v>4</v>
      </c>
      <c r="AG35" s="234" t="str">
        <f>IF(AG34="","",VLOOKUP(AG34,'【記載例】シフト記号表（勤務時間帯）'!$C$6:$K$35,9,FALSE))</f>
        <v/>
      </c>
      <c r="AH35" s="235">
        <f>IF(AH34="","",VLOOKUP(AH34,'【記載例】シフト記号表（勤務時間帯）'!$C$6:$K$35,9,FALSE))</f>
        <v>4</v>
      </c>
      <c r="AI35" s="235" t="str">
        <f>IF(AI34="","",VLOOKUP(AI34,'【記載例】シフト記号表（勤務時間帯）'!$C$6:$K$35,9,FALSE))</f>
        <v/>
      </c>
      <c r="AJ35" s="235" t="str">
        <f>IF(AJ34="","",VLOOKUP(AJ34,'【記載例】シフト記号表（勤務時間帯）'!$C$6:$K$35,9,FALSE))</f>
        <v/>
      </c>
      <c r="AK35" s="235">
        <f>IF(AK34="","",VLOOKUP(AK34,'【記載例】シフト記号表（勤務時間帯）'!$C$6:$K$35,9,FALSE))</f>
        <v>4</v>
      </c>
      <c r="AL35" s="235" t="str">
        <f>IF(AL34="","",VLOOKUP(AL34,'【記載例】シフト記号表（勤務時間帯）'!$C$6:$K$35,9,FALSE))</f>
        <v/>
      </c>
      <c r="AM35" s="236">
        <f>IF(AM34="","",VLOOKUP(AM34,'【記載例】シフト記号表（勤務時間帯）'!$C$6:$K$35,9,FALSE))</f>
        <v>4</v>
      </c>
      <c r="AN35" s="234" t="str">
        <f>IF(AN34="","",VLOOKUP(AN34,'【記載例】シフト記号表（勤務時間帯）'!$C$6:$K$35,9,FALSE))</f>
        <v/>
      </c>
      <c r="AO35" s="235">
        <f>IF(AO34="","",VLOOKUP(AO34,'【記載例】シフト記号表（勤務時間帯）'!$C$6:$K$35,9,FALSE))</f>
        <v>4</v>
      </c>
      <c r="AP35" s="235" t="str">
        <f>IF(AP34="","",VLOOKUP(AP34,'【記載例】シフト記号表（勤務時間帯）'!$C$6:$K$35,9,FALSE))</f>
        <v/>
      </c>
      <c r="AQ35" s="235" t="str">
        <f>IF(AQ34="","",VLOOKUP(AQ34,'【記載例】シフト記号表（勤務時間帯）'!$C$6:$K$35,9,FALSE))</f>
        <v/>
      </c>
      <c r="AR35" s="235">
        <f>IF(AR34="","",VLOOKUP(AR34,'【記載例】シフト記号表（勤務時間帯）'!$C$6:$K$35,9,FALSE))</f>
        <v>4</v>
      </c>
      <c r="AS35" s="235" t="str">
        <f>IF(AS34="","",VLOOKUP(AS34,'【記載例】シフト記号表（勤務時間帯）'!$C$6:$K$35,9,FALSE))</f>
        <v/>
      </c>
      <c r="AT35" s="236">
        <f>IF(AT34="","",VLOOKUP(AT34,'【記載例】シフト記号表（勤務時間帯）'!$C$6:$K$35,9,FALSE))</f>
        <v>4</v>
      </c>
      <c r="AU35" s="234" t="str">
        <f>IF(AU34="","",VLOOKUP(AU34,'【記載例】シフト記号表（勤務時間帯）'!$C$6:$K$35,9,FALSE))</f>
        <v/>
      </c>
      <c r="AV35" s="235" t="str">
        <f>IF(AV34="","",VLOOKUP(AV34,'【記載例】シフト記号表（勤務時間帯）'!$C$6:$K$35,9,FALSE))</f>
        <v/>
      </c>
      <c r="AW35" s="235" t="str">
        <f>IF(AW34="","",VLOOKUP(AW34,'【記載例】シフト記号表（勤務時間帯）'!$C$6:$K$35,9,FALSE))</f>
        <v/>
      </c>
      <c r="AX35" s="318">
        <f>IF($BB$3="４週",SUM(S35:AT35),IF($BB$3="暦月",SUM(S35:AW35),""))</f>
        <v>48</v>
      </c>
      <c r="AY35" s="319"/>
      <c r="AZ35" s="320">
        <f>IF($BB$3="４週",AX35/4,IF($BB$3="暦月",【記載例】地域密着型通所介護!AX35/(【記載例】地域密着型通所介護!$BB$8/7),""))</f>
        <v>12</v>
      </c>
      <c r="BA35" s="321"/>
      <c r="BB35" s="309"/>
      <c r="BC35" s="310"/>
      <c r="BD35" s="310"/>
      <c r="BE35" s="310"/>
      <c r="BF35" s="311"/>
    </row>
    <row r="36" spans="2:58" ht="20.25" customHeight="1" x14ac:dyDescent="0.4">
      <c r="B36" s="397"/>
      <c r="C36" s="408"/>
      <c r="D36" s="409"/>
      <c r="E36" s="410"/>
      <c r="F36" s="94" t="str">
        <f>C34</f>
        <v>看護職員</v>
      </c>
      <c r="G36" s="432"/>
      <c r="H36" s="332"/>
      <c r="I36" s="333"/>
      <c r="J36" s="333"/>
      <c r="K36" s="334"/>
      <c r="L36" s="437"/>
      <c r="M36" s="438"/>
      <c r="N36" s="438"/>
      <c r="O36" s="439"/>
      <c r="P36" s="322" t="s">
        <v>50</v>
      </c>
      <c r="Q36" s="323"/>
      <c r="R36" s="324"/>
      <c r="S36" s="237" t="str">
        <f>IF(S34="","",VLOOKUP(S34,'【記載例】シフト記号表（勤務時間帯）'!$C$6:$U$35,19,FALSE))</f>
        <v/>
      </c>
      <c r="T36" s="238">
        <f>IF(T34="","",VLOOKUP(T34,'【記載例】シフト記号表（勤務時間帯）'!$C$6:$U$35,19,FALSE))</f>
        <v>4</v>
      </c>
      <c r="U36" s="238" t="str">
        <f>IF(U34="","",VLOOKUP(U34,'【記載例】シフト記号表（勤務時間帯）'!$C$6:$U$35,19,FALSE))</f>
        <v/>
      </c>
      <c r="V36" s="238" t="str">
        <f>IF(V34="","",VLOOKUP(V34,'【記載例】シフト記号表（勤務時間帯）'!$C$6:$U$35,19,FALSE))</f>
        <v/>
      </c>
      <c r="W36" s="238">
        <f>IF(W34="","",VLOOKUP(W34,'【記載例】シフト記号表（勤務時間帯）'!$C$6:$U$35,19,FALSE))</f>
        <v>4</v>
      </c>
      <c r="X36" s="238" t="str">
        <f>IF(X34="","",VLOOKUP(X34,'【記載例】シフト記号表（勤務時間帯）'!$C$6:$U$35,19,FALSE))</f>
        <v/>
      </c>
      <c r="Y36" s="239">
        <f>IF(Y34="","",VLOOKUP(Y34,'【記載例】シフト記号表（勤務時間帯）'!$C$6:$U$35,19,FALSE))</f>
        <v>4</v>
      </c>
      <c r="Z36" s="237" t="str">
        <f>IF(Z34="","",VLOOKUP(Z34,'【記載例】シフト記号表（勤務時間帯）'!$C$6:$U$35,19,FALSE))</f>
        <v/>
      </c>
      <c r="AA36" s="238">
        <f>IF(AA34="","",VLOOKUP(AA34,'【記載例】シフト記号表（勤務時間帯）'!$C$6:$U$35,19,FALSE))</f>
        <v>4</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4</v>
      </c>
      <c r="AE36" s="238" t="str">
        <f>IF(AE34="","",VLOOKUP(AE34,'【記載例】シフト記号表（勤務時間帯）'!$C$6:$U$35,19,FALSE))</f>
        <v/>
      </c>
      <c r="AF36" s="239">
        <f>IF(AF34="","",VLOOKUP(AF34,'【記載例】シフト記号表（勤務時間帯）'!$C$6:$U$35,19,FALSE))</f>
        <v>4</v>
      </c>
      <c r="AG36" s="237" t="str">
        <f>IF(AG34="","",VLOOKUP(AG34,'【記載例】シフト記号表（勤務時間帯）'!$C$6:$U$35,19,FALSE))</f>
        <v/>
      </c>
      <c r="AH36" s="238">
        <f>IF(AH34="","",VLOOKUP(AH34,'【記載例】シフト記号表（勤務時間帯）'!$C$6:$U$35,19,FALSE))</f>
        <v>4</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4</v>
      </c>
      <c r="AL36" s="238" t="str">
        <f>IF(AL34="","",VLOOKUP(AL34,'【記載例】シフト記号表（勤務時間帯）'!$C$6:$U$35,19,FALSE))</f>
        <v/>
      </c>
      <c r="AM36" s="239">
        <f>IF(AM34="","",VLOOKUP(AM34,'【記載例】シフト記号表（勤務時間帯）'!$C$6:$U$35,19,FALSE))</f>
        <v>4</v>
      </c>
      <c r="AN36" s="237" t="str">
        <f>IF(AN34="","",VLOOKUP(AN34,'【記載例】シフト記号表（勤務時間帯）'!$C$6:$U$35,19,FALSE))</f>
        <v/>
      </c>
      <c r="AO36" s="238">
        <f>IF(AO34="","",VLOOKUP(AO34,'【記載例】シフト記号表（勤務時間帯）'!$C$6:$U$35,19,FALSE))</f>
        <v>4</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4</v>
      </c>
      <c r="AS36" s="238" t="str">
        <f>IF(AS34="","",VLOOKUP(AS34,'【記載例】シフト記号表（勤務時間帯）'!$C$6:$U$35,19,FALSE))</f>
        <v/>
      </c>
      <c r="AT36" s="239">
        <f>IF(AT34="","",VLOOKUP(AT34,'【記載例】シフト記号表（勤務時間帯）'!$C$6:$U$35,19,FALSE))</f>
        <v>4</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325">
        <f>IF($BB$3="４週",SUM(S36:AT36),IF($BB$3="暦月",SUM(S36:AW36),""))</f>
        <v>48</v>
      </c>
      <c r="AY36" s="326"/>
      <c r="AZ36" s="395">
        <f>IF($BB$3="４週",AX36/4,IF($BB$3="暦月",【記載例】地域密着型通所介護!AX36/(【記載例】地域密着型通所介護!$BB$8/7),""))</f>
        <v>12</v>
      </c>
      <c r="BA36" s="396"/>
      <c r="BB36" s="312"/>
      <c r="BC36" s="313"/>
      <c r="BD36" s="313"/>
      <c r="BE36" s="313"/>
      <c r="BF36" s="314"/>
    </row>
    <row r="37" spans="2:58" ht="20.25" customHeight="1" x14ac:dyDescent="0.4">
      <c r="B37" s="397">
        <f>B34+1</f>
        <v>6</v>
      </c>
      <c r="C37" s="402" t="s">
        <v>61</v>
      </c>
      <c r="D37" s="403"/>
      <c r="E37" s="404"/>
      <c r="F37" s="117"/>
      <c r="G37" s="431" t="s">
        <v>122</v>
      </c>
      <c r="H37" s="433" t="s">
        <v>106</v>
      </c>
      <c r="I37" s="333"/>
      <c r="J37" s="333"/>
      <c r="K37" s="334"/>
      <c r="L37" s="434" t="s">
        <v>129</v>
      </c>
      <c r="M37" s="435"/>
      <c r="N37" s="435"/>
      <c r="O37" s="436"/>
      <c r="P37" s="440" t="s">
        <v>49</v>
      </c>
      <c r="Q37" s="441"/>
      <c r="R37" s="442"/>
      <c r="S37" s="113"/>
      <c r="T37" s="114" t="s">
        <v>162</v>
      </c>
      <c r="U37" s="114" t="s">
        <v>162</v>
      </c>
      <c r="V37" s="114"/>
      <c r="W37" s="114"/>
      <c r="X37" s="114" t="s">
        <v>162</v>
      </c>
      <c r="Y37" s="115"/>
      <c r="Z37" s="113"/>
      <c r="AA37" s="114" t="s">
        <v>162</v>
      </c>
      <c r="AB37" s="114" t="s">
        <v>162</v>
      </c>
      <c r="AC37" s="114"/>
      <c r="AD37" s="114"/>
      <c r="AE37" s="114" t="s">
        <v>162</v>
      </c>
      <c r="AF37" s="115"/>
      <c r="AG37" s="113"/>
      <c r="AH37" s="114" t="s">
        <v>162</v>
      </c>
      <c r="AI37" s="114" t="s">
        <v>162</v>
      </c>
      <c r="AJ37" s="114"/>
      <c r="AK37" s="114"/>
      <c r="AL37" s="114" t="s">
        <v>162</v>
      </c>
      <c r="AM37" s="115"/>
      <c r="AN37" s="113"/>
      <c r="AO37" s="114" t="s">
        <v>162</v>
      </c>
      <c r="AP37" s="114" t="s">
        <v>162</v>
      </c>
      <c r="AQ37" s="114"/>
      <c r="AR37" s="114"/>
      <c r="AS37" s="114" t="s">
        <v>162</v>
      </c>
      <c r="AT37" s="115"/>
      <c r="AU37" s="113"/>
      <c r="AV37" s="114"/>
      <c r="AW37" s="114"/>
      <c r="AX37" s="398"/>
      <c r="AY37" s="399"/>
      <c r="AZ37" s="400"/>
      <c r="BA37" s="401"/>
      <c r="BB37" s="428" t="s">
        <v>138</v>
      </c>
      <c r="BC37" s="429"/>
      <c r="BD37" s="429"/>
      <c r="BE37" s="429"/>
      <c r="BF37" s="430"/>
    </row>
    <row r="38" spans="2:58" ht="20.25" customHeight="1" x14ac:dyDescent="0.4">
      <c r="B38" s="397"/>
      <c r="C38" s="405"/>
      <c r="D38" s="406"/>
      <c r="E38" s="407"/>
      <c r="F38" s="94"/>
      <c r="G38" s="328"/>
      <c r="H38" s="332"/>
      <c r="I38" s="333"/>
      <c r="J38" s="333"/>
      <c r="K38" s="334"/>
      <c r="L38" s="389"/>
      <c r="M38" s="390"/>
      <c r="N38" s="390"/>
      <c r="O38" s="391"/>
      <c r="P38" s="315" t="s">
        <v>15</v>
      </c>
      <c r="Q38" s="316"/>
      <c r="R38" s="317"/>
      <c r="S38" s="234" t="str">
        <f>IF(S37="","",VLOOKUP(S37,'【記載例】シフト記号表（勤務時間帯）'!$C$6:$K$35,9,FALSE))</f>
        <v/>
      </c>
      <c r="T38" s="235">
        <f>IF(T37="","",VLOOKUP(T37,'【記載例】シフト記号表（勤務時間帯）'!$C$6:$K$35,9,FALSE))</f>
        <v>8</v>
      </c>
      <c r="U38" s="235">
        <f>IF(U37="","",VLOOKUP(U37,'【記載例】シフト記号表（勤務時間帯）'!$C$6:$K$35,9,FALSE))</f>
        <v>8</v>
      </c>
      <c r="V38" s="235" t="str">
        <f>IF(V37="","",VLOOKUP(V37,'【記載例】シフト記号表（勤務時間帯）'!$C$6:$K$35,9,FALSE))</f>
        <v/>
      </c>
      <c r="W38" s="235" t="str">
        <f>IF(W37="","",VLOOKUP(W37,'【記載例】シフト記号表（勤務時間帯）'!$C$6:$K$35,9,FALSE))</f>
        <v/>
      </c>
      <c r="X38" s="235">
        <f>IF(X37="","",VLOOKUP(X37,'【記載例】シフト記号表（勤務時間帯）'!$C$6:$K$35,9,FALSE))</f>
        <v>8</v>
      </c>
      <c r="Y38" s="236" t="str">
        <f>IF(Y37="","",VLOOKUP(Y37,'【記載例】シフト記号表（勤務時間帯）'!$C$6:$K$35,9,FALSE))</f>
        <v/>
      </c>
      <c r="Z38" s="234" t="str">
        <f>IF(Z37="","",VLOOKUP(Z37,'【記載例】シフト記号表（勤務時間帯）'!$C$6:$K$35,9,FALSE))</f>
        <v/>
      </c>
      <c r="AA38" s="235">
        <f>IF(AA37="","",VLOOKUP(AA37,'【記載例】シフト記号表（勤務時間帯）'!$C$6:$K$35,9,FALSE))</f>
        <v>8</v>
      </c>
      <c r="AB38" s="235">
        <f>IF(AB37="","",VLOOKUP(AB37,'【記載例】シフト記号表（勤務時間帯）'!$C$6:$K$35,9,FALSE))</f>
        <v>8</v>
      </c>
      <c r="AC38" s="235" t="str">
        <f>IF(AC37="","",VLOOKUP(AC37,'【記載例】シフト記号表（勤務時間帯）'!$C$6:$K$35,9,FALSE))</f>
        <v/>
      </c>
      <c r="AD38" s="235" t="str">
        <f>IF(AD37="","",VLOOKUP(AD37,'【記載例】シフト記号表（勤務時間帯）'!$C$6:$K$35,9,FALSE))</f>
        <v/>
      </c>
      <c r="AE38" s="235">
        <f>IF(AE37="","",VLOOKUP(AE37,'【記載例】シフト記号表（勤務時間帯）'!$C$6:$K$35,9,FALSE))</f>
        <v>8</v>
      </c>
      <c r="AF38" s="236" t="str">
        <f>IF(AF37="","",VLOOKUP(AF37,'【記載例】シフト記号表（勤務時間帯）'!$C$6:$K$35,9,FALSE))</f>
        <v/>
      </c>
      <c r="AG38" s="234" t="str">
        <f>IF(AG37="","",VLOOKUP(AG37,'【記載例】シフト記号表（勤務時間帯）'!$C$6:$K$35,9,FALSE))</f>
        <v/>
      </c>
      <c r="AH38" s="235">
        <f>IF(AH37="","",VLOOKUP(AH37,'【記載例】シフト記号表（勤務時間帯）'!$C$6:$K$35,9,FALSE))</f>
        <v>8</v>
      </c>
      <c r="AI38" s="235">
        <f>IF(AI37="","",VLOOKUP(AI37,'【記載例】シフト記号表（勤務時間帯）'!$C$6:$K$35,9,FALSE))</f>
        <v>8</v>
      </c>
      <c r="AJ38" s="235" t="str">
        <f>IF(AJ37="","",VLOOKUP(AJ37,'【記載例】シフト記号表（勤務時間帯）'!$C$6:$K$35,9,FALSE))</f>
        <v/>
      </c>
      <c r="AK38" s="235" t="str">
        <f>IF(AK37="","",VLOOKUP(AK37,'【記載例】シフト記号表（勤務時間帯）'!$C$6:$K$35,9,FALSE))</f>
        <v/>
      </c>
      <c r="AL38" s="235">
        <f>IF(AL37="","",VLOOKUP(AL37,'【記載例】シフト記号表（勤務時間帯）'!$C$6:$K$35,9,FALSE))</f>
        <v>8</v>
      </c>
      <c r="AM38" s="236" t="str">
        <f>IF(AM37="","",VLOOKUP(AM37,'【記載例】シフト記号表（勤務時間帯）'!$C$6:$K$35,9,FALSE))</f>
        <v/>
      </c>
      <c r="AN38" s="234" t="str">
        <f>IF(AN37="","",VLOOKUP(AN37,'【記載例】シフト記号表（勤務時間帯）'!$C$6:$K$35,9,FALSE))</f>
        <v/>
      </c>
      <c r="AO38" s="235">
        <f>IF(AO37="","",VLOOKUP(AO37,'【記載例】シフト記号表（勤務時間帯）'!$C$6:$K$35,9,FALSE))</f>
        <v>8</v>
      </c>
      <c r="AP38" s="235">
        <f>IF(AP37="","",VLOOKUP(AP37,'【記載例】シフト記号表（勤務時間帯）'!$C$6:$K$35,9,FALSE))</f>
        <v>8</v>
      </c>
      <c r="AQ38" s="235" t="str">
        <f>IF(AQ37="","",VLOOKUP(AQ37,'【記載例】シフト記号表（勤務時間帯）'!$C$6:$K$35,9,FALSE))</f>
        <v/>
      </c>
      <c r="AR38" s="235" t="str">
        <f>IF(AR37="","",VLOOKUP(AR37,'【記載例】シフト記号表（勤務時間帯）'!$C$6:$K$35,9,FALSE))</f>
        <v/>
      </c>
      <c r="AS38" s="235">
        <f>IF(AS37="","",VLOOKUP(AS37,'【記載例】シフト記号表（勤務時間帯）'!$C$6:$K$35,9,FALSE))</f>
        <v>8</v>
      </c>
      <c r="AT38" s="236" t="str">
        <f>IF(AT37="","",VLOOKUP(AT37,'【記載例】シフト記号表（勤務時間帯）'!$C$6:$K$35,9,FALSE))</f>
        <v/>
      </c>
      <c r="AU38" s="234" t="str">
        <f>IF(AU37="","",VLOOKUP(AU37,'【記載例】シフト記号表（勤務時間帯）'!$C$6:$K$35,9,FALSE))</f>
        <v/>
      </c>
      <c r="AV38" s="235" t="str">
        <f>IF(AV37="","",VLOOKUP(AV37,'【記載例】シフト記号表（勤務時間帯）'!$C$6:$K$35,9,FALSE))</f>
        <v/>
      </c>
      <c r="AW38" s="235" t="str">
        <f>IF(AW37="","",VLOOKUP(AW37,'【記載例】シフト記号表（勤務時間帯）'!$C$6:$K$35,9,FALSE))</f>
        <v/>
      </c>
      <c r="AX38" s="318">
        <f>IF($BB$3="４週",SUM(S38:AT38),IF($BB$3="暦月",SUM(S38:AW38),""))</f>
        <v>96</v>
      </c>
      <c r="AY38" s="319"/>
      <c r="AZ38" s="320">
        <f>IF($BB$3="４週",AX38/4,IF($BB$3="暦月",【記載例】地域密着型通所介護!AX38/(【記載例】地域密着型通所介護!$BB$8/7),""))</f>
        <v>24</v>
      </c>
      <c r="BA38" s="321"/>
      <c r="BB38" s="309"/>
      <c r="BC38" s="310"/>
      <c r="BD38" s="310"/>
      <c r="BE38" s="310"/>
      <c r="BF38" s="311"/>
    </row>
    <row r="39" spans="2:58" ht="20.25" customHeight="1" x14ac:dyDescent="0.4">
      <c r="B39" s="397"/>
      <c r="C39" s="408"/>
      <c r="D39" s="409"/>
      <c r="E39" s="410"/>
      <c r="F39" s="94" t="str">
        <f>C37</f>
        <v>介護職員</v>
      </c>
      <c r="G39" s="432"/>
      <c r="H39" s="332"/>
      <c r="I39" s="333"/>
      <c r="J39" s="333"/>
      <c r="K39" s="334"/>
      <c r="L39" s="437"/>
      <c r="M39" s="438"/>
      <c r="N39" s="438"/>
      <c r="O39" s="439"/>
      <c r="P39" s="322" t="s">
        <v>50</v>
      </c>
      <c r="Q39" s="323"/>
      <c r="R39" s="324"/>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325">
        <f>IF($BB$3="４週",SUM(S39:AT39),IF($BB$3="暦月",SUM(S39:AW39),""))</f>
        <v>84</v>
      </c>
      <c r="AY39" s="326"/>
      <c r="AZ39" s="395">
        <f>IF($BB$3="４週",AX39/4,IF($BB$3="暦月",【記載例】地域密着型通所介護!AX39/(【記載例】地域密着型通所介護!$BB$8/7),""))</f>
        <v>21</v>
      </c>
      <c r="BA39" s="396"/>
      <c r="BB39" s="312"/>
      <c r="BC39" s="313"/>
      <c r="BD39" s="313"/>
      <c r="BE39" s="313"/>
      <c r="BF39" s="314"/>
    </row>
    <row r="40" spans="2:58" ht="20.25" customHeight="1" x14ac:dyDescent="0.4">
      <c r="B40" s="397">
        <f>B37+1</f>
        <v>7</v>
      </c>
      <c r="C40" s="402" t="s">
        <v>61</v>
      </c>
      <c r="D40" s="403"/>
      <c r="E40" s="404"/>
      <c r="F40" s="117"/>
      <c r="G40" s="431" t="s">
        <v>122</v>
      </c>
      <c r="H40" s="433" t="s">
        <v>106</v>
      </c>
      <c r="I40" s="333"/>
      <c r="J40" s="333"/>
      <c r="K40" s="334"/>
      <c r="L40" s="434" t="s">
        <v>131</v>
      </c>
      <c r="M40" s="435"/>
      <c r="N40" s="435"/>
      <c r="O40" s="436"/>
      <c r="P40" s="440" t="s">
        <v>49</v>
      </c>
      <c r="Q40" s="441"/>
      <c r="R40" s="442"/>
      <c r="S40" s="113"/>
      <c r="T40" s="114"/>
      <c r="U40" s="114"/>
      <c r="V40" s="114"/>
      <c r="W40" s="114"/>
      <c r="X40" s="114"/>
      <c r="Y40" s="115" t="s">
        <v>162</v>
      </c>
      <c r="Z40" s="113"/>
      <c r="AA40" s="114"/>
      <c r="AB40" s="114"/>
      <c r="AC40" s="114"/>
      <c r="AD40" s="114"/>
      <c r="AE40" s="114"/>
      <c r="AF40" s="115" t="s">
        <v>162</v>
      </c>
      <c r="AG40" s="113"/>
      <c r="AH40" s="114"/>
      <c r="AI40" s="114"/>
      <c r="AJ40" s="114"/>
      <c r="AK40" s="114"/>
      <c r="AL40" s="114"/>
      <c r="AM40" s="115" t="s">
        <v>162</v>
      </c>
      <c r="AN40" s="113"/>
      <c r="AO40" s="114"/>
      <c r="AP40" s="114"/>
      <c r="AQ40" s="114"/>
      <c r="AR40" s="114"/>
      <c r="AS40" s="114"/>
      <c r="AT40" s="115" t="s">
        <v>162</v>
      </c>
      <c r="AU40" s="113"/>
      <c r="AV40" s="114"/>
      <c r="AW40" s="114"/>
      <c r="AX40" s="398"/>
      <c r="AY40" s="399"/>
      <c r="AZ40" s="400"/>
      <c r="BA40" s="401"/>
      <c r="BB40" s="428" t="s">
        <v>139</v>
      </c>
      <c r="BC40" s="429"/>
      <c r="BD40" s="429"/>
      <c r="BE40" s="429"/>
      <c r="BF40" s="430"/>
    </row>
    <row r="41" spans="2:58" ht="20.25" customHeight="1" x14ac:dyDescent="0.4">
      <c r="B41" s="397"/>
      <c r="C41" s="405"/>
      <c r="D41" s="406"/>
      <c r="E41" s="407"/>
      <c r="F41" s="94"/>
      <c r="G41" s="328"/>
      <c r="H41" s="332"/>
      <c r="I41" s="333"/>
      <c r="J41" s="333"/>
      <c r="K41" s="334"/>
      <c r="L41" s="389"/>
      <c r="M41" s="390"/>
      <c r="N41" s="390"/>
      <c r="O41" s="391"/>
      <c r="P41" s="315" t="s">
        <v>15</v>
      </c>
      <c r="Q41" s="316"/>
      <c r="R41" s="317"/>
      <c r="S41" s="234" t="str">
        <f>IF(S40="","",VLOOKUP(S40,'【記載例】シフト記号表（勤務時間帯）'!$C$6:$K$35,9,FALSE))</f>
        <v/>
      </c>
      <c r="T41" s="235" t="str">
        <f>IF(T40="","",VLOOKUP(T40,'【記載例】シフト記号表（勤務時間帯）'!$C$6:$K$35,9,FALSE))</f>
        <v/>
      </c>
      <c r="U41" s="235" t="str">
        <f>IF(U40="","",VLOOKUP(U40,'【記載例】シフト記号表（勤務時間帯）'!$C$6:$K$35,9,FALSE))</f>
        <v/>
      </c>
      <c r="V41" s="235" t="str">
        <f>IF(V40="","",VLOOKUP(V40,'【記載例】シフト記号表（勤務時間帯）'!$C$6:$K$35,9,FALSE))</f>
        <v/>
      </c>
      <c r="W41" s="235" t="str">
        <f>IF(W40="","",VLOOKUP(W40,'【記載例】シフト記号表（勤務時間帯）'!$C$6:$K$35,9,FALSE))</f>
        <v/>
      </c>
      <c r="X41" s="235" t="str">
        <f>IF(X40="","",VLOOKUP(X40,'【記載例】シフト記号表（勤務時間帯）'!$C$6:$K$35,9,FALSE))</f>
        <v/>
      </c>
      <c r="Y41" s="236">
        <f>IF(Y40="","",VLOOKUP(Y40,'【記載例】シフト記号表（勤務時間帯）'!$C$6:$K$35,9,FALSE))</f>
        <v>8</v>
      </c>
      <c r="Z41" s="234" t="str">
        <f>IF(Z40="","",VLOOKUP(Z40,'【記載例】シフト記号表（勤務時間帯）'!$C$6:$K$35,9,FALSE))</f>
        <v/>
      </c>
      <c r="AA41" s="235" t="str">
        <f>IF(AA40="","",VLOOKUP(AA40,'【記載例】シフト記号表（勤務時間帯）'!$C$6:$K$35,9,FALSE))</f>
        <v/>
      </c>
      <c r="AB41" s="235" t="str">
        <f>IF(AB40="","",VLOOKUP(AB40,'【記載例】シフト記号表（勤務時間帯）'!$C$6:$K$35,9,FALSE))</f>
        <v/>
      </c>
      <c r="AC41" s="235" t="str">
        <f>IF(AC40="","",VLOOKUP(AC40,'【記載例】シフト記号表（勤務時間帯）'!$C$6:$K$35,9,FALSE))</f>
        <v/>
      </c>
      <c r="AD41" s="235" t="str">
        <f>IF(AD40="","",VLOOKUP(AD40,'【記載例】シフト記号表（勤務時間帯）'!$C$6:$K$35,9,FALSE))</f>
        <v/>
      </c>
      <c r="AE41" s="235" t="str">
        <f>IF(AE40="","",VLOOKUP(AE40,'【記載例】シフト記号表（勤務時間帯）'!$C$6:$K$35,9,FALSE))</f>
        <v/>
      </c>
      <c r="AF41" s="236">
        <f>IF(AF40="","",VLOOKUP(AF40,'【記載例】シフト記号表（勤務時間帯）'!$C$6:$K$35,9,FALSE))</f>
        <v>8</v>
      </c>
      <c r="AG41" s="234" t="str">
        <f>IF(AG40="","",VLOOKUP(AG40,'【記載例】シフト記号表（勤務時間帯）'!$C$6:$K$35,9,FALSE))</f>
        <v/>
      </c>
      <c r="AH41" s="235" t="str">
        <f>IF(AH40="","",VLOOKUP(AH40,'【記載例】シフト記号表（勤務時間帯）'!$C$6:$K$35,9,FALSE))</f>
        <v/>
      </c>
      <c r="AI41" s="235" t="str">
        <f>IF(AI40="","",VLOOKUP(AI40,'【記載例】シフト記号表（勤務時間帯）'!$C$6:$K$35,9,FALSE))</f>
        <v/>
      </c>
      <c r="AJ41" s="235" t="str">
        <f>IF(AJ40="","",VLOOKUP(AJ40,'【記載例】シフト記号表（勤務時間帯）'!$C$6:$K$35,9,FALSE))</f>
        <v/>
      </c>
      <c r="AK41" s="235" t="str">
        <f>IF(AK40="","",VLOOKUP(AK40,'【記載例】シフト記号表（勤務時間帯）'!$C$6:$K$35,9,FALSE))</f>
        <v/>
      </c>
      <c r="AL41" s="235" t="str">
        <f>IF(AL40="","",VLOOKUP(AL40,'【記載例】シフト記号表（勤務時間帯）'!$C$6:$K$35,9,FALSE))</f>
        <v/>
      </c>
      <c r="AM41" s="236">
        <f>IF(AM40="","",VLOOKUP(AM40,'【記載例】シフト記号表（勤務時間帯）'!$C$6:$K$35,9,FALSE))</f>
        <v>8</v>
      </c>
      <c r="AN41" s="234" t="str">
        <f>IF(AN40="","",VLOOKUP(AN40,'【記載例】シフト記号表（勤務時間帯）'!$C$6:$K$35,9,FALSE))</f>
        <v/>
      </c>
      <c r="AO41" s="235" t="str">
        <f>IF(AO40="","",VLOOKUP(AO40,'【記載例】シフト記号表（勤務時間帯）'!$C$6:$K$35,9,FALSE))</f>
        <v/>
      </c>
      <c r="AP41" s="235" t="str">
        <f>IF(AP40="","",VLOOKUP(AP40,'【記載例】シフト記号表（勤務時間帯）'!$C$6:$K$35,9,FALSE))</f>
        <v/>
      </c>
      <c r="AQ41" s="235" t="str">
        <f>IF(AQ40="","",VLOOKUP(AQ40,'【記載例】シフト記号表（勤務時間帯）'!$C$6:$K$35,9,FALSE))</f>
        <v/>
      </c>
      <c r="AR41" s="235" t="str">
        <f>IF(AR40="","",VLOOKUP(AR40,'【記載例】シフト記号表（勤務時間帯）'!$C$6:$K$35,9,FALSE))</f>
        <v/>
      </c>
      <c r="AS41" s="235" t="str">
        <f>IF(AS40="","",VLOOKUP(AS40,'【記載例】シフト記号表（勤務時間帯）'!$C$6:$K$35,9,FALSE))</f>
        <v/>
      </c>
      <c r="AT41" s="236">
        <f>IF(AT40="","",VLOOKUP(AT40,'【記載例】シフト記号表（勤務時間帯）'!$C$6:$K$35,9,FALSE))</f>
        <v>8</v>
      </c>
      <c r="AU41" s="234" t="str">
        <f>IF(AU40="","",VLOOKUP(AU40,'【記載例】シフト記号表（勤務時間帯）'!$C$6:$K$35,9,FALSE))</f>
        <v/>
      </c>
      <c r="AV41" s="235" t="str">
        <f>IF(AV40="","",VLOOKUP(AV40,'【記載例】シフト記号表（勤務時間帯）'!$C$6:$K$35,9,FALSE))</f>
        <v/>
      </c>
      <c r="AW41" s="235" t="str">
        <f>IF(AW40="","",VLOOKUP(AW40,'【記載例】シフト記号表（勤務時間帯）'!$C$6:$K$35,9,FALSE))</f>
        <v/>
      </c>
      <c r="AX41" s="318">
        <f>IF($BB$3="４週",SUM(S41:AT41),IF($BB$3="暦月",SUM(S41:AW41),""))</f>
        <v>32</v>
      </c>
      <c r="AY41" s="319"/>
      <c r="AZ41" s="320">
        <f>IF($BB$3="４週",AX41/4,IF($BB$3="暦月",【記載例】地域密着型通所介護!AX41/(【記載例】地域密着型通所介護!$BB$8/7),""))</f>
        <v>8</v>
      </c>
      <c r="BA41" s="321"/>
      <c r="BB41" s="309"/>
      <c r="BC41" s="310"/>
      <c r="BD41" s="310"/>
      <c r="BE41" s="310"/>
      <c r="BF41" s="311"/>
    </row>
    <row r="42" spans="2:58" ht="20.25" customHeight="1" x14ac:dyDescent="0.4">
      <c r="B42" s="397"/>
      <c r="C42" s="408"/>
      <c r="D42" s="409"/>
      <c r="E42" s="410"/>
      <c r="F42" s="94" t="str">
        <f>C40</f>
        <v>介護職員</v>
      </c>
      <c r="G42" s="432"/>
      <c r="H42" s="332"/>
      <c r="I42" s="333"/>
      <c r="J42" s="333"/>
      <c r="K42" s="334"/>
      <c r="L42" s="437"/>
      <c r="M42" s="438"/>
      <c r="N42" s="438"/>
      <c r="O42" s="439"/>
      <c r="P42" s="322" t="s">
        <v>50</v>
      </c>
      <c r="Q42" s="323"/>
      <c r="R42" s="324"/>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325">
        <f>IF($BB$3="４週",SUM(S42:AT42),IF($BB$3="暦月",SUM(S42:AW42),""))</f>
        <v>28</v>
      </c>
      <c r="AY42" s="326"/>
      <c r="AZ42" s="395">
        <f>IF($BB$3="４週",AX42/4,IF($BB$3="暦月",【記載例】地域密着型通所介護!AX42/(【記載例】地域密着型通所介護!$BB$8/7),""))</f>
        <v>7</v>
      </c>
      <c r="BA42" s="396"/>
      <c r="BB42" s="312"/>
      <c r="BC42" s="313"/>
      <c r="BD42" s="313"/>
      <c r="BE42" s="313"/>
      <c r="BF42" s="314"/>
    </row>
    <row r="43" spans="2:58" ht="20.25" customHeight="1" x14ac:dyDescent="0.4">
      <c r="B43" s="397">
        <f>B40+1</f>
        <v>8</v>
      </c>
      <c r="C43" s="402" t="s">
        <v>61</v>
      </c>
      <c r="D43" s="403"/>
      <c r="E43" s="404"/>
      <c r="F43" s="117"/>
      <c r="G43" s="431" t="s">
        <v>123</v>
      </c>
      <c r="H43" s="433" t="s">
        <v>32</v>
      </c>
      <c r="I43" s="333"/>
      <c r="J43" s="333"/>
      <c r="K43" s="334"/>
      <c r="L43" s="434" t="s">
        <v>133</v>
      </c>
      <c r="M43" s="435"/>
      <c r="N43" s="435"/>
      <c r="O43" s="436"/>
      <c r="P43" s="440" t="s">
        <v>49</v>
      </c>
      <c r="Q43" s="441"/>
      <c r="R43" s="442"/>
      <c r="S43" s="113" t="s">
        <v>162</v>
      </c>
      <c r="T43" s="114"/>
      <c r="U43" s="114" t="s">
        <v>162</v>
      </c>
      <c r="V43" s="114" t="s">
        <v>162</v>
      </c>
      <c r="W43" s="114" t="s">
        <v>162</v>
      </c>
      <c r="X43" s="114"/>
      <c r="Y43" s="115" t="s">
        <v>162</v>
      </c>
      <c r="Z43" s="113" t="s">
        <v>162</v>
      </c>
      <c r="AA43" s="114"/>
      <c r="AB43" s="114" t="s">
        <v>162</v>
      </c>
      <c r="AC43" s="114" t="s">
        <v>162</v>
      </c>
      <c r="AD43" s="114" t="s">
        <v>162</v>
      </c>
      <c r="AE43" s="114"/>
      <c r="AF43" s="115" t="s">
        <v>162</v>
      </c>
      <c r="AG43" s="113" t="s">
        <v>162</v>
      </c>
      <c r="AH43" s="114"/>
      <c r="AI43" s="114" t="s">
        <v>162</v>
      </c>
      <c r="AJ43" s="114" t="s">
        <v>162</v>
      </c>
      <c r="AK43" s="114" t="s">
        <v>162</v>
      </c>
      <c r="AL43" s="114"/>
      <c r="AM43" s="115" t="s">
        <v>162</v>
      </c>
      <c r="AN43" s="113" t="s">
        <v>162</v>
      </c>
      <c r="AO43" s="114"/>
      <c r="AP43" s="114" t="s">
        <v>162</v>
      </c>
      <c r="AQ43" s="114" t="s">
        <v>162</v>
      </c>
      <c r="AR43" s="114" t="s">
        <v>162</v>
      </c>
      <c r="AS43" s="114"/>
      <c r="AT43" s="115" t="s">
        <v>162</v>
      </c>
      <c r="AU43" s="113"/>
      <c r="AV43" s="114"/>
      <c r="AW43" s="114"/>
      <c r="AX43" s="398"/>
      <c r="AY43" s="399"/>
      <c r="AZ43" s="400"/>
      <c r="BA43" s="401"/>
      <c r="BB43" s="428"/>
      <c r="BC43" s="429"/>
      <c r="BD43" s="429"/>
      <c r="BE43" s="429"/>
      <c r="BF43" s="430"/>
    </row>
    <row r="44" spans="2:58" ht="20.25" customHeight="1" x14ac:dyDescent="0.4">
      <c r="B44" s="397"/>
      <c r="C44" s="405"/>
      <c r="D44" s="406"/>
      <c r="E44" s="407"/>
      <c r="F44" s="94"/>
      <c r="G44" s="328"/>
      <c r="H44" s="332"/>
      <c r="I44" s="333"/>
      <c r="J44" s="333"/>
      <c r="K44" s="334"/>
      <c r="L44" s="389"/>
      <c r="M44" s="390"/>
      <c r="N44" s="390"/>
      <c r="O44" s="391"/>
      <c r="P44" s="315" t="s">
        <v>15</v>
      </c>
      <c r="Q44" s="316"/>
      <c r="R44" s="317"/>
      <c r="S44" s="234">
        <f>IF(S43="","",VLOOKUP(S43,'【記載例】シフト記号表（勤務時間帯）'!$C$6:$K$35,9,FALSE))</f>
        <v>8</v>
      </c>
      <c r="T44" s="235" t="str">
        <f>IF(T43="","",VLOOKUP(T43,'【記載例】シフト記号表（勤務時間帯）'!$C$6:$K$35,9,FALSE))</f>
        <v/>
      </c>
      <c r="U44" s="235">
        <f>IF(U43="","",VLOOKUP(U43,'【記載例】シフト記号表（勤務時間帯）'!$C$6:$K$35,9,FALSE))</f>
        <v>8</v>
      </c>
      <c r="V44" s="235">
        <f>IF(V43="","",VLOOKUP(V43,'【記載例】シフト記号表（勤務時間帯）'!$C$6:$K$35,9,FALSE))</f>
        <v>8</v>
      </c>
      <c r="W44" s="235">
        <f>IF(W43="","",VLOOKUP(W43,'【記載例】シフト記号表（勤務時間帯）'!$C$6:$K$35,9,FALSE))</f>
        <v>8</v>
      </c>
      <c r="X44" s="235" t="str">
        <f>IF(X43="","",VLOOKUP(X43,'【記載例】シフト記号表（勤務時間帯）'!$C$6:$K$35,9,FALSE))</f>
        <v/>
      </c>
      <c r="Y44" s="236">
        <f>IF(Y43="","",VLOOKUP(Y43,'【記載例】シフト記号表（勤務時間帯）'!$C$6:$K$35,9,FALSE))</f>
        <v>8</v>
      </c>
      <c r="Z44" s="234">
        <f>IF(Z43="","",VLOOKUP(Z43,'【記載例】シフト記号表（勤務時間帯）'!$C$6:$K$35,9,FALSE))</f>
        <v>8</v>
      </c>
      <c r="AA44" s="235" t="str">
        <f>IF(AA43="","",VLOOKUP(AA43,'【記載例】シフト記号表（勤務時間帯）'!$C$6:$K$35,9,FALSE))</f>
        <v/>
      </c>
      <c r="AB44" s="235">
        <f>IF(AB43="","",VLOOKUP(AB43,'【記載例】シフト記号表（勤務時間帯）'!$C$6:$K$35,9,FALSE))</f>
        <v>8</v>
      </c>
      <c r="AC44" s="235">
        <f>IF(AC43="","",VLOOKUP(AC43,'【記載例】シフト記号表（勤務時間帯）'!$C$6:$K$35,9,FALSE))</f>
        <v>8</v>
      </c>
      <c r="AD44" s="235">
        <f>IF(AD43="","",VLOOKUP(AD43,'【記載例】シフト記号表（勤務時間帯）'!$C$6:$K$35,9,FALSE))</f>
        <v>8</v>
      </c>
      <c r="AE44" s="235" t="str">
        <f>IF(AE43="","",VLOOKUP(AE43,'【記載例】シフト記号表（勤務時間帯）'!$C$6:$K$35,9,FALSE))</f>
        <v/>
      </c>
      <c r="AF44" s="236">
        <f>IF(AF43="","",VLOOKUP(AF43,'【記載例】シフト記号表（勤務時間帯）'!$C$6:$K$35,9,FALSE))</f>
        <v>8</v>
      </c>
      <c r="AG44" s="234">
        <f>IF(AG43="","",VLOOKUP(AG43,'【記載例】シフト記号表（勤務時間帯）'!$C$6:$K$35,9,FALSE))</f>
        <v>8</v>
      </c>
      <c r="AH44" s="235" t="str">
        <f>IF(AH43="","",VLOOKUP(AH43,'【記載例】シフト記号表（勤務時間帯）'!$C$6:$K$35,9,FALSE))</f>
        <v/>
      </c>
      <c r="AI44" s="235">
        <f>IF(AI43="","",VLOOKUP(AI43,'【記載例】シフト記号表（勤務時間帯）'!$C$6:$K$35,9,FALSE))</f>
        <v>8</v>
      </c>
      <c r="AJ44" s="235">
        <f>IF(AJ43="","",VLOOKUP(AJ43,'【記載例】シフト記号表（勤務時間帯）'!$C$6:$K$35,9,FALSE))</f>
        <v>8</v>
      </c>
      <c r="AK44" s="235">
        <f>IF(AK43="","",VLOOKUP(AK43,'【記載例】シフト記号表（勤務時間帯）'!$C$6:$K$35,9,FALSE))</f>
        <v>8</v>
      </c>
      <c r="AL44" s="235" t="str">
        <f>IF(AL43="","",VLOOKUP(AL43,'【記載例】シフト記号表（勤務時間帯）'!$C$6:$K$35,9,FALSE))</f>
        <v/>
      </c>
      <c r="AM44" s="236">
        <f>IF(AM43="","",VLOOKUP(AM43,'【記載例】シフト記号表（勤務時間帯）'!$C$6:$K$35,9,FALSE))</f>
        <v>8</v>
      </c>
      <c r="AN44" s="234">
        <f>IF(AN43="","",VLOOKUP(AN43,'【記載例】シフト記号表（勤務時間帯）'!$C$6:$K$35,9,FALSE))</f>
        <v>8</v>
      </c>
      <c r="AO44" s="235" t="str">
        <f>IF(AO43="","",VLOOKUP(AO43,'【記載例】シフト記号表（勤務時間帯）'!$C$6:$K$35,9,FALSE))</f>
        <v/>
      </c>
      <c r="AP44" s="235">
        <f>IF(AP43="","",VLOOKUP(AP43,'【記載例】シフト記号表（勤務時間帯）'!$C$6:$K$35,9,FALSE))</f>
        <v>8</v>
      </c>
      <c r="AQ44" s="235">
        <f>IF(AQ43="","",VLOOKUP(AQ43,'【記載例】シフト記号表（勤務時間帯）'!$C$6:$K$35,9,FALSE))</f>
        <v>8</v>
      </c>
      <c r="AR44" s="235">
        <f>IF(AR43="","",VLOOKUP(AR43,'【記載例】シフト記号表（勤務時間帯）'!$C$6:$K$35,9,FALSE))</f>
        <v>8</v>
      </c>
      <c r="AS44" s="235" t="str">
        <f>IF(AS43="","",VLOOKUP(AS43,'【記載例】シフト記号表（勤務時間帯）'!$C$6:$K$35,9,FALSE))</f>
        <v/>
      </c>
      <c r="AT44" s="236">
        <f>IF(AT43="","",VLOOKUP(AT43,'【記載例】シフト記号表（勤務時間帯）'!$C$6:$K$35,9,FALSE))</f>
        <v>8</v>
      </c>
      <c r="AU44" s="234" t="str">
        <f>IF(AU43="","",VLOOKUP(AU43,'【記載例】シフト記号表（勤務時間帯）'!$C$6:$K$35,9,FALSE))</f>
        <v/>
      </c>
      <c r="AV44" s="235" t="str">
        <f>IF(AV43="","",VLOOKUP(AV43,'【記載例】シフト記号表（勤務時間帯）'!$C$6:$K$35,9,FALSE))</f>
        <v/>
      </c>
      <c r="AW44" s="235" t="str">
        <f>IF(AW43="","",VLOOKUP(AW43,'【記載例】シフト記号表（勤務時間帯）'!$C$6:$K$35,9,FALSE))</f>
        <v/>
      </c>
      <c r="AX44" s="318">
        <f>IF($BB$3="４週",SUM(S44:AT44),IF($BB$3="暦月",SUM(S44:AW44),""))</f>
        <v>160</v>
      </c>
      <c r="AY44" s="319"/>
      <c r="AZ44" s="320">
        <f>IF($BB$3="４週",AX44/4,IF($BB$3="暦月",【記載例】地域密着型通所介護!AX44/(【記載例】地域密着型通所介護!$BB$8/7),""))</f>
        <v>40</v>
      </c>
      <c r="BA44" s="321"/>
      <c r="BB44" s="309"/>
      <c r="BC44" s="310"/>
      <c r="BD44" s="310"/>
      <c r="BE44" s="310"/>
      <c r="BF44" s="311"/>
    </row>
    <row r="45" spans="2:58" ht="20.25" customHeight="1" x14ac:dyDescent="0.4">
      <c r="B45" s="397"/>
      <c r="C45" s="408"/>
      <c r="D45" s="409"/>
      <c r="E45" s="410"/>
      <c r="F45" s="94" t="str">
        <f>C43</f>
        <v>介護職員</v>
      </c>
      <c r="G45" s="432"/>
      <c r="H45" s="332"/>
      <c r="I45" s="333"/>
      <c r="J45" s="333"/>
      <c r="K45" s="334"/>
      <c r="L45" s="437"/>
      <c r="M45" s="438"/>
      <c r="N45" s="438"/>
      <c r="O45" s="439"/>
      <c r="P45" s="322" t="s">
        <v>50</v>
      </c>
      <c r="Q45" s="323"/>
      <c r="R45" s="324"/>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325">
        <f>IF($BB$3="４週",SUM(S45:AT45),IF($BB$3="暦月",SUM(S45:AW45),""))</f>
        <v>140</v>
      </c>
      <c r="AY45" s="326"/>
      <c r="AZ45" s="395">
        <f>IF($BB$3="４週",AX45/4,IF($BB$3="暦月",【記載例】地域密着型通所介護!AX45/(【記載例】地域密着型通所介護!$BB$8/7),""))</f>
        <v>35</v>
      </c>
      <c r="BA45" s="396"/>
      <c r="BB45" s="312"/>
      <c r="BC45" s="313"/>
      <c r="BD45" s="313"/>
      <c r="BE45" s="313"/>
      <c r="BF45" s="314"/>
    </row>
    <row r="46" spans="2:58" ht="20.25" customHeight="1" x14ac:dyDescent="0.4">
      <c r="B46" s="397">
        <f>B43+1</f>
        <v>9</v>
      </c>
      <c r="C46" s="402" t="s">
        <v>61</v>
      </c>
      <c r="D46" s="403"/>
      <c r="E46" s="404"/>
      <c r="F46" s="117"/>
      <c r="G46" s="431" t="s">
        <v>123</v>
      </c>
      <c r="H46" s="433" t="s">
        <v>106</v>
      </c>
      <c r="I46" s="333"/>
      <c r="J46" s="333"/>
      <c r="K46" s="334"/>
      <c r="L46" s="434" t="s">
        <v>134</v>
      </c>
      <c r="M46" s="435"/>
      <c r="N46" s="435"/>
      <c r="O46" s="436"/>
      <c r="P46" s="440" t="s">
        <v>49</v>
      </c>
      <c r="Q46" s="441"/>
      <c r="R46" s="442"/>
      <c r="S46" s="113" t="s">
        <v>162</v>
      </c>
      <c r="T46" s="114" t="s">
        <v>162</v>
      </c>
      <c r="U46" s="114"/>
      <c r="V46" s="114" t="s">
        <v>162</v>
      </c>
      <c r="W46" s="114" t="s">
        <v>162</v>
      </c>
      <c r="X46" s="114" t="s">
        <v>162</v>
      </c>
      <c r="Y46" s="115"/>
      <c r="Z46" s="113" t="s">
        <v>162</v>
      </c>
      <c r="AA46" s="114" t="s">
        <v>162</v>
      </c>
      <c r="AB46" s="114"/>
      <c r="AC46" s="114" t="s">
        <v>162</v>
      </c>
      <c r="AD46" s="114" t="s">
        <v>162</v>
      </c>
      <c r="AE46" s="114" t="s">
        <v>162</v>
      </c>
      <c r="AF46" s="115"/>
      <c r="AG46" s="113" t="s">
        <v>162</v>
      </c>
      <c r="AH46" s="114" t="s">
        <v>162</v>
      </c>
      <c r="AI46" s="114"/>
      <c r="AJ46" s="114" t="s">
        <v>162</v>
      </c>
      <c r="AK46" s="114" t="s">
        <v>162</v>
      </c>
      <c r="AL46" s="114" t="s">
        <v>162</v>
      </c>
      <c r="AM46" s="115"/>
      <c r="AN46" s="113" t="s">
        <v>162</v>
      </c>
      <c r="AO46" s="114" t="s">
        <v>162</v>
      </c>
      <c r="AP46" s="114"/>
      <c r="AQ46" s="114" t="s">
        <v>162</v>
      </c>
      <c r="AR46" s="114" t="s">
        <v>162</v>
      </c>
      <c r="AS46" s="114" t="s">
        <v>162</v>
      </c>
      <c r="AT46" s="115"/>
      <c r="AU46" s="113"/>
      <c r="AV46" s="114"/>
      <c r="AW46" s="114"/>
      <c r="AX46" s="398"/>
      <c r="AY46" s="399"/>
      <c r="AZ46" s="400"/>
      <c r="BA46" s="401"/>
      <c r="BB46" s="428"/>
      <c r="BC46" s="429"/>
      <c r="BD46" s="429"/>
      <c r="BE46" s="429"/>
      <c r="BF46" s="430"/>
    </row>
    <row r="47" spans="2:58" ht="20.25" customHeight="1" x14ac:dyDescent="0.4">
      <c r="B47" s="397"/>
      <c r="C47" s="405"/>
      <c r="D47" s="406"/>
      <c r="E47" s="407"/>
      <c r="F47" s="94"/>
      <c r="G47" s="328"/>
      <c r="H47" s="332"/>
      <c r="I47" s="333"/>
      <c r="J47" s="333"/>
      <c r="K47" s="334"/>
      <c r="L47" s="389"/>
      <c r="M47" s="390"/>
      <c r="N47" s="390"/>
      <c r="O47" s="391"/>
      <c r="P47" s="315" t="s">
        <v>15</v>
      </c>
      <c r="Q47" s="316"/>
      <c r="R47" s="317"/>
      <c r="S47" s="234">
        <f>IF(S46="","",VLOOKUP(S46,'【記載例】シフト記号表（勤務時間帯）'!$C$6:$K$35,9,FALSE))</f>
        <v>8</v>
      </c>
      <c r="T47" s="235">
        <f>IF(T46="","",VLOOKUP(T46,'【記載例】シフト記号表（勤務時間帯）'!$C$6:$K$35,9,FALSE))</f>
        <v>8</v>
      </c>
      <c r="U47" s="235" t="str">
        <f>IF(U46="","",VLOOKUP(U46,'【記載例】シフト記号表（勤務時間帯）'!$C$6:$K$35,9,FALSE))</f>
        <v/>
      </c>
      <c r="V47" s="235">
        <f>IF(V46="","",VLOOKUP(V46,'【記載例】シフト記号表（勤務時間帯）'!$C$6:$K$35,9,FALSE))</f>
        <v>8</v>
      </c>
      <c r="W47" s="235">
        <f>IF(W46="","",VLOOKUP(W46,'【記載例】シフト記号表（勤務時間帯）'!$C$6:$K$35,9,FALSE))</f>
        <v>8</v>
      </c>
      <c r="X47" s="235">
        <f>IF(X46="","",VLOOKUP(X46,'【記載例】シフト記号表（勤務時間帯）'!$C$6:$K$35,9,FALSE))</f>
        <v>8</v>
      </c>
      <c r="Y47" s="236" t="str">
        <f>IF(Y46="","",VLOOKUP(Y46,'【記載例】シフト記号表（勤務時間帯）'!$C$6:$K$35,9,FALSE))</f>
        <v/>
      </c>
      <c r="Z47" s="234">
        <f>IF(Z46="","",VLOOKUP(Z46,'【記載例】シフト記号表（勤務時間帯）'!$C$6:$K$35,9,FALSE))</f>
        <v>8</v>
      </c>
      <c r="AA47" s="235">
        <f>IF(AA46="","",VLOOKUP(AA46,'【記載例】シフト記号表（勤務時間帯）'!$C$6:$K$35,9,FALSE))</f>
        <v>8</v>
      </c>
      <c r="AB47" s="235" t="str">
        <f>IF(AB46="","",VLOOKUP(AB46,'【記載例】シフト記号表（勤務時間帯）'!$C$6:$K$35,9,FALSE))</f>
        <v/>
      </c>
      <c r="AC47" s="235">
        <f>IF(AC46="","",VLOOKUP(AC46,'【記載例】シフト記号表（勤務時間帯）'!$C$6:$K$35,9,FALSE))</f>
        <v>8</v>
      </c>
      <c r="AD47" s="235">
        <f>IF(AD46="","",VLOOKUP(AD46,'【記載例】シフト記号表（勤務時間帯）'!$C$6:$K$35,9,FALSE))</f>
        <v>8</v>
      </c>
      <c r="AE47" s="235">
        <f>IF(AE46="","",VLOOKUP(AE46,'【記載例】シフト記号表（勤務時間帯）'!$C$6:$K$35,9,FALSE))</f>
        <v>8</v>
      </c>
      <c r="AF47" s="236" t="str">
        <f>IF(AF46="","",VLOOKUP(AF46,'【記載例】シフト記号表（勤務時間帯）'!$C$6:$K$35,9,FALSE))</f>
        <v/>
      </c>
      <c r="AG47" s="234">
        <f>IF(AG46="","",VLOOKUP(AG46,'【記載例】シフト記号表（勤務時間帯）'!$C$6:$K$35,9,FALSE))</f>
        <v>8</v>
      </c>
      <c r="AH47" s="235">
        <f>IF(AH46="","",VLOOKUP(AH46,'【記載例】シフト記号表（勤務時間帯）'!$C$6:$K$35,9,FALSE))</f>
        <v>8</v>
      </c>
      <c r="AI47" s="235" t="str">
        <f>IF(AI46="","",VLOOKUP(AI46,'【記載例】シフト記号表（勤務時間帯）'!$C$6:$K$35,9,FALSE))</f>
        <v/>
      </c>
      <c r="AJ47" s="235">
        <f>IF(AJ46="","",VLOOKUP(AJ46,'【記載例】シフト記号表（勤務時間帯）'!$C$6:$K$35,9,FALSE))</f>
        <v>8</v>
      </c>
      <c r="AK47" s="235">
        <f>IF(AK46="","",VLOOKUP(AK46,'【記載例】シフト記号表（勤務時間帯）'!$C$6:$K$35,9,FALSE))</f>
        <v>8</v>
      </c>
      <c r="AL47" s="235">
        <f>IF(AL46="","",VLOOKUP(AL46,'【記載例】シフト記号表（勤務時間帯）'!$C$6:$K$35,9,FALSE))</f>
        <v>8</v>
      </c>
      <c r="AM47" s="236" t="str">
        <f>IF(AM46="","",VLOOKUP(AM46,'【記載例】シフト記号表（勤務時間帯）'!$C$6:$K$35,9,FALSE))</f>
        <v/>
      </c>
      <c r="AN47" s="234">
        <f>IF(AN46="","",VLOOKUP(AN46,'【記載例】シフト記号表（勤務時間帯）'!$C$6:$K$35,9,FALSE))</f>
        <v>8</v>
      </c>
      <c r="AO47" s="235">
        <f>IF(AO46="","",VLOOKUP(AO46,'【記載例】シフト記号表（勤務時間帯）'!$C$6:$K$35,9,FALSE))</f>
        <v>8</v>
      </c>
      <c r="AP47" s="235" t="str">
        <f>IF(AP46="","",VLOOKUP(AP46,'【記載例】シフト記号表（勤務時間帯）'!$C$6:$K$35,9,FALSE))</f>
        <v/>
      </c>
      <c r="AQ47" s="235">
        <f>IF(AQ46="","",VLOOKUP(AQ46,'【記載例】シフト記号表（勤務時間帯）'!$C$6:$K$35,9,FALSE))</f>
        <v>8</v>
      </c>
      <c r="AR47" s="235">
        <f>IF(AR46="","",VLOOKUP(AR46,'【記載例】シフト記号表（勤務時間帯）'!$C$6:$K$35,9,FALSE))</f>
        <v>8</v>
      </c>
      <c r="AS47" s="235">
        <f>IF(AS46="","",VLOOKUP(AS46,'【記載例】シフト記号表（勤務時間帯）'!$C$6:$K$35,9,FALSE))</f>
        <v>8</v>
      </c>
      <c r="AT47" s="236" t="str">
        <f>IF(AT46="","",VLOOKUP(AT46,'【記載例】シフト記号表（勤務時間帯）'!$C$6:$K$35,9,FALSE))</f>
        <v/>
      </c>
      <c r="AU47" s="234" t="str">
        <f>IF(AU46="","",VLOOKUP(AU46,'【記載例】シフト記号表（勤務時間帯）'!$C$6:$K$35,9,FALSE))</f>
        <v/>
      </c>
      <c r="AV47" s="235" t="str">
        <f>IF(AV46="","",VLOOKUP(AV46,'【記載例】シフト記号表（勤務時間帯）'!$C$6:$K$35,9,FALSE))</f>
        <v/>
      </c>
      <c r="AW47" s="235" t="str">
        <f>IF(AW46="","",VLOOKUP(AW46,'【記載例】シフト記号表（勤務時間帯）'!$C$6:$K$35,9,FALSE))</f>
        <v/>
      </c>
      <c r="AX47" s="318">
        <f>IF($BB$3="４週",SUM(S47:AT47),IF($BB$3="暦月",SUM(S47:AW47),""))</f>
        <v>160</v>
      </c>
      <c r="AY47" s="319"/>
      <c r="AZ47" s="320">
        <f>IF($BB$3="４週",AX47/4,IF($BB$3="暦月",【記載例】地域密着型通所介護!AX47/(【記載例】地域密着型通所介護!$BB$8/7),""))</f>
        <v>40</v>
      </c>
      <c r="BA47" s="321"/>
      <c r="BB47" s="309"/>
      <c r="BC47" s="310"/>
      <c r="BD47" s="310"/>
      <c r="BE47" s="310"/>
      <c r="BF47" s="311"/>
    </row>
    <row r="48" spans="2:58" ht="20.25" customHeight="1" x14ac:dyDescent="0.4">
      <c r="B48" s="397"/>
      <c r="C48" s="408"/>
      <c r="D48" s="409"/>
      <c r="E48" s="410"/>
      <c r="F48" s="94" t="str">
        <f>C46</f>
        <v>介護職員</v>
      </c>
      <c r="G48" s="432"/>
      <c r="H48" s="332"/>
      <c r="I48" s="333"/>
      <c r="J48" s="333"/>
      <c r="K48" s="334"/>
      <c r="L48" s="437"/>
      <c r="M48" s="438"/>
      <c r="N48" s="438"/>
      <c r="O48" s="439"/>
      <c r="P48" s="322" t="s">
        <v>50</v>
      </c>
      <c r="Q48" s="323"/>
      <c r="R48" s="324"/>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325">
        <f>IF($BB$3="４週",SUM(S48:AT48),IF($BB$3="暦月",SUM(S48:AW48),""))</f>
        <v>140</v>
      </c>
      <c r="AY48" s="326"/>
      <c r="AZ48" s="395">
        <f>IF($BB$3="４週",AX48/4,IF($BB$3="暦月",【記載例】地域密着型通所介護!AX48/(【記載例】地域密着型通所介護!$BB$8/7),""))</f>
        <v>35</v>
      </c>
      <c r="BA48" s="396"/>
      <c r="BB48" s="312"/>
      <c r="BC48" s="313"/>
      <c r="BD48" s="313"/>
      <c r="BE48" s="313"/>
      <c r="BF48" s="314"/>
    </row>
    <row r="49" spans="2:58" ht="20.25" customHeight="1" x14ac:dyDescent="0.4">
      <c r="B49" s="397">
        <f>B46+1</f>
        <v>10</v>
      </c>
      <c r="C49" s="402" t="s">
        <v>62</v>
      </c>
      <c r="D49" s="403"/>
      <c r="E49" s="404"/>
      <c r="F49" s="117"/>
      <c r="G49" s="431" t="s">
        <v>122</v>
      </c>
      <c r="H49" s="433" t="s">
        <v>14</v>
      </c>
      <c r="I49" s="333"/>
      <c r="J49" s="333"/>
      <c r="K49" s="334"/>
      <c r="L49" s="434" t="s">
        <v>130</v>
      </c>
      <c r="M49" s="435"/>
      <c r="N49" s="435"/>
      <c r="O49" s="436"/>
      <c r="P49" s="440" t="s">
        <v>49</v>
      </c>
      <c r="Q49" s="441"/>
      <c r="R49" s="442"/>
      <c r="S49" s="113" t="s">
        <v>165</v>
      </c>
      <c r="T49" s="114"/>
      <c r="U49" s="114" t="s">
        <v>165</v>
      </c>
      <c r="V49" s="114" t="s">
        <v>165</v>
      </c>
      <c r="W49" s="114"/>
      <c r="X49" s="114" t="s">
        <v>165</v>
      </c>
      <c r="Y49" s="115"/>
      <c r="Z49" s="113" t="s">
        <v>165</v>
      </c>
      <c r="AA49" s="114"/>
      <c r="AB49" s="114" t="s">
        <v>165</v>
      </c>
      <c r="AC49" s="114" t="s">
        <v>165</v>
      </c>
      <c r="AD49" s="114"/>
      <c r="AE49" s="114" t="s">
        <v>165</v>
      </c>
      <c r="AF49" s="115"/>
      <c r="AG49" s="113" t="s">
        <v>165</v>
      </c>
      <c r="AH49" s="114"/>
      <c r="AI49" s="114" t="s">
        <v>165</v>
      </c>
      <c r="AJ49" s="114" t="s">
        <v>165</v>
      </c>
      <c r="AK49" s="114"/>
      <c r="AL49" s="114" t="s">
        <v>165</v>
      </c>
      <c r="AM49" s="115"/>
      <c r="AN49" s="113" t="s">
        <v>165</v>
      </c>
      <c r="AO49" s="114"/>
      <c r="AP49" s="114" t="s">
        <v>165</v>
      </c>
      <c r="AQ49" s="114" t="s">
        <v>165</v>
      </c>
      <c r="AR49" s="114"/>
      <c r="AS49" s="114" t="s">
        <v>165</v>
      </c>
      <c r="AT49" s="115"/>
      <c r="AU49" s="113"/>
      <c r="AV49" s="114"/>
      <c r="AW49" s="114"/>
      <c r="AX49" s="398"/>
      <c r="AY49" s="399"/>
      <c r="AZ49" s="400"/>
      <c r="BA49" s="401"/>
      <c r="BB49" s="428" t="s">
        <v>141</v>
      </c>
      <c r="BC49" s="429"/>
      <c r="BD49" s="429"/>
      <c r="BE49" s="429"/>
      <c r="BF49" s="430"/>
    </row>
    <row r="50" spans="2:58" ht="20.25" customHeight="1" x14ac:dyDescent="0.4">
      <c r="B50" s="397"/>
      <c r="C50" s="405"/>
      <c r="D50" s="406"/>
      <c r="E50" s="407"/>
      <c r="F50" s="94"/>
      <c r="G50" s="328"/>
      <c r="H50" s="332"/>
      <c r="I50" s="333"/>
      <c r="J50" s="333"/>
      <c r="K50" s="334"/>
      <c r="L50" s="389"/>
      <c r="M50" s="390"/>
      <c r="N50" s="390"/>
      <c r="O50" s="391"/>
      <c r="P50" s="315" t="s">
        <v>15</v>
      </c>
      <c r="Q50" s="316"/>
      <c r="R50" s="317"/>
      <c r="S50" s="234">
        <f>IF(S49="","",VLOOKUP(S49,'【記載例】シフト記号表（勤務時間帯）'!$C$6:$K$35,9,FALSE))</f>
        <v>4</v>
      </c>
      <c r="T50" s="235" t="str">
        <f>IF(T49="","",VLOOKUP(T49,'【記載例】シフト記号表（勤務時間帯）'!$C$6:$K$35,9,FALSE))</f>
        <v/>
      </c>
      <c r="U50" s="235">
        <f>IF(U49="","",VLOOKUP(U49,'【記載例】シフト記号表（勤務時間帯）'!$C$6:$K$35,9,FALSE))</f>
        <v>4</v>
      </c>
      <c r="V50" s="235">
        <f>IF(V49="","",VLOOKUP(V49,'【記載例】シフト記号表（勤務時間帯）'!$C$6:$K$35,9,FALSE))</f>
        <v>4</v>
      </c>
      <c r="W50" s="235" t="str">
        <f>IF(W49="","",VLOOKUP(W49,'【記載例】シフト記号表（勤務時間帯）'!$C$6:$K$35,9,FALSE))</f>
        <v/>
      </c>
      <c r="X50" s="235">
        <f>IF(X49="","",VLOOKUP(X49,'【記載例】シフト記号表（勤務時間帯）'!$C$6:$K$35,9,FALSE))</f>
        <v>4</v>
      </c>
      <c r="Y50" s="236" t="str">
        <f>IF(Y49="","",VLOOKUP(Y49,'【記載例】シフト記号表（勤務時間帯）'!$C$6:$K$35,9,FALSE))</f>
        <v/>
      </c>
      <c r="Z50" s="234">
        <f>IF(Z49="","",VLOOKUP(Z49,'【記載例】シフト記号表（勤務時間帯）'!$C$6:$K$35,9,FALSE))</f>
        <v>4</v>
      </c>
      <c r="AA50" s="235" t="str">
        <f>IF(AA49="","",VLOOKUP(AA49,'【記載例】シフト記号表（勤務時間帯）'!$C$6:$K$35,9,FALSE))</f>
        <v/>
      </c>
      <c r="AB50" s="235">
        <f>IF(AB49="","",VLOOKUP(AB49,'【記載例】シフト記号表（勤務時間帯）'!$C$6:$K$35,9,FALSE))</f>
        <v>4</v>
      </c>
      <c r="AC50" s="235">
        <f>IF(AC49="","",VLOOKUP(AC49,'【記載例】シフト記号表（勤務時間帯）'!$C$6:$K$35,9,FALSE))</f>
        <v>4</v>
      </c>
      <c r="AD50" s="235" t="str">
        <f>IF(AD49="","",VLOOKUP(AD49,'【記載例】シフト記号表（勤務時間帯）'!$C$6:$K$35,9,FALSE))</f>
        <v/>
      </c>
      <c r="AE50" s="235">
        <f>IF(AE49="","",VLOOKUP(AE49,'【記載例】シフト記号表（勤務時間帯）'!$C$6:$K$35,9,FALSE))</f>
        <v>4</v>
      </c>
      <c r="AF50" s="236" t="str">
        <f>IF(AF49="","",VLOOKUP(AF49,'【記載例】シフト記号表（勤務時間帯）'!$C$6:$K$35,9,FALSE))</f>
        <v/>
      </c>
      <c r="AG50" s="234">
        <f>IF(AG49="","",VLOOKUP(AG49,'【記載例】シフト記号表（勤務時間帯）'!$C$6:$K$35,9,FALSE))</f>
        <v>4</v>
      </c>
      <c r="AH50" s="235" t="str">
        <f>IF(AH49="","",VLOOKUP(AH49,'【記載例】シフト記号表（勤務時間帯）'!$C$6:$K$35,9,FALSE))</f>
        <v/>
      </c>
      <c r="AI50" s="235">
        <f>IF(AI49="","",VLOOKUP(AI49,'【記載例】シフト記号表（勤務時間帯）'!$C$6:$K$35,9,FALSE))</f>
        <v>4</v>
      </c>
      <c r="AJ50" s="235">
        <f>IF(AJ49="","",VLOOKUP(AJ49,'【記載例】シフト記号表（勤務時間帯）'!$C$6:$K$35,9,FALSE))</f>
        <v>4</v>
      </c>
      <c r="AK50" s="235" t="str">
        <f>IF(AK49="","",VLOOKUP(AK49,'【記載例】シフト記号表（勤務時間帯）'!$C$6:$K$35,9,FALSE))</f>
        <v/>
      </c>
      <c r="AL50" s="235">
        <f>IF(AL49="","",VLOOKUP(AL49,'【記載例】シフト記号表（勤務時間帯）'!$C$6:$K$35,9,FALSE))</f>
        <v>4</v>
      </c>
      <c r="AM50" s="236" t="str">
        <f>IF(AM49="","",VLOOKUP(AM49,'【記載例】シフト記号表（勤務時間帯）'!$C$6:$K$35,9,FALSE))</f>
        <v/>
      </c>
      <c r="AN50" s="234">
        <f>IF(AN49="","",VLOOKUP(AN49,'【記載例】シフト記号表（勤務時間帯）'!$C$6:$K$35,9,FALSE))</f>
        <v>4</v>
      </c>
      <c r="AO50" s="235" t="str">
        <f>IF(AO49="","",VLOOKUP(AO49,'【記載例】シフト記号表（勤務時間帯）'!$C$6:$K$35,9,FALSE))</f>
        <v/>
      </c>
      <c r="AP50" s="235">
        <f>IF(AP49="","",VLOOKUP(AP49,'【記載例】シフト記号表（勤務時間帯）'!$C$6:$K$35,9,FALSE))</f>
        <v>4</v>
      </c>
      <c r="AQ50" s="235">
        <f>IF(AQ49="","",VLOOKUP(AQ49,'【記載例】シフト記号表（勤務時間帯）'!$C$6:$K$35,9,FALSE))</f>
        <v>4</v>
      </c>
      <c r="AR50" s="235" t="str">
        <f>IF(AR49="","",VLOOKUP(AR49,'【記載例】シフト記号表（勤務時間帯）'!$C$6:$K$35,9,FALSE))</f>
        <v/>
      </c>
      <c r="AS50" s="235">
        <f>IF(AS49="","",VLOOKUP(AS49,'【記載例】シフト記号表（勤務時間帯）'!$C$6:$K$35,9,FALSE))</f>
        <v>4</v>
      </c>
      <c r="AT50" s="236" t="str">
        <f>IF(AT49="","",VLOOKUP(AT49,'【記載例】シフト記号表（勤務時間帯）'!$C$6:$K$35,9,FALSE))</f>
        <v/>
      </c>
      <c r="AU50" s="234" t="str">
        <f>IF(AU49="","",VLOOKUP(AU49,'【記載例】シフト記号表（勤務時間帯）'!$C$6:$K$35,9,FALSE))</f>
        <v/>
      </c>
      <c r="AV50" s="235" t="str">
        <f>IF(AV49="","",VLOOKUP(AV49,'【記載例】シフト記号表（勤務時間帯）'!$C$6:$K$35,9,FALSE))</f>
        <v/>
      </c>
      <c r="AW50" s="235" t="str">
        <f>IF(AW49="","",VLOOKUP(AW49,'【記載例】シフト記号表（勤務時間帯）'!$C$6:$K$35,9,FALSE))</f>
        <v/>
      </c>
      <c r="AX50" s="318">
        <f>IF($BB$3="４週",SUM(S50:AT50),IF($BB$3="暦月",SUM(S50:AW50),""))</f>
        <v>64</v>
      </c>
      <c r="AY50" s="319"/>
      <c r="AZ50" s="320">
        <f>IF($BB$3="４週",AX50/4,IF($BB$3="暦月",【記載例】地域密着型通所介護!AX50/(【記載例】地域密着型通所介護!$BB$8/7),""))</f>
        <v>16</v>
      </c>
      <c r="BA50" s="321"/>
      <c r="BB50" s="309"/>
      <c r="BC50" s="310"/>
      <c r="BD50" s="310"/>
      <c r="BE50" s="310"/>
      <c r="BF50" s="311"/>
    </row>
    <row r="51" spans="2:58" ht="20.25" customHeight="1" x14ac:dyDescent="0.4">
      <c r="B51" s="397"/>
      <c r="C51" s="408"/>
      <c r="D51" s="409"/>
      <c r="E51" s="410"/>
      <c r="F51" s="94" t="str">
        <f>C49</f>
        <v>機能訓練指導員</v>
      </c>
      <c r="G51" s="432"/>
      <c r="H51" s="332"/>
      <c r="I51" s="333"/>
      <c r="J51" s="333"/>
      <c r="K51" s="334"/>
      <c r="L51" s="437"/>
      <c r="M51" s="438"/>
      <c r="N51" s="438"/>
      <c r="O51" s="439"/>
      <c r="P51" s="322" t="s">
        <v>50</v>
      </c>
      <c r="Q51" s="323"/>
      <c r="R51" s="324"/>
      <c r="S51" s="237">
        <f>IF(S49="","",VLOOKUP(S49,'【記載例】シフト記号表（勤務時間帯）'!$C$6:$U$35,19,FALSE))</f>
        <v>3</v>
      </c>
      <c r="T51" s="238" t="str">
        <f>IF(T49="","",VLOOKUP(T49,'【記載例】シフト記号表（勤務時間帯）'!$C$6:$U$35,19,FALSE))</f>
        <v/>
      </c>
      <c r="U51" s="238">
        <f>IF(U49="","",VLOOKUP(U49,'【記載例】シフト記号表（勤務時間帯）'!$C$6:$U$35,19,FALSE))</f>
        <v>3</v>
      </c>
      <c r="V51" s="238">
        <f>IF(V49="","",VLOOKUP(V49,'【記載例】シフト記号表（勤務時間帯）'!$C$6:$U$35,19,FALSE))</f>
        <v>3</v>
      </c>
      <c r="W51" s="238" t="str">
        <f>IF(W49="","",VLOOKUP(W49,'【記載例】シフト記号表（勤務時間帯）'!$C$6:$U$35,19,FALSE))</f>
        <v/>
      </c>
      <c r="X51" s="238">
        <f>IF(X49="","",VLOOKUP(X49,'【記載例】シフト記号表（勤務時間帯）'!$C$6:$U$35,19,FALSE))</f>
        <v>3</v>
      </c>
      <c r="Y51" s="239" t="str">
        <f>IF(Y49="","",VLOOKUP(Y49,'【記載例】シフト記号表（勤務時間帯）'!$C$6:$U$35,19,FALSE))</f>
        <v/>
      </c>
      <c r="Z51" s="237">
        <f>IF(Z49="","",VLOOKUP(Z49,'【記載例】シフト記号表（勤務時間帯）'!$C$6:$U$35,19,FALSE))</f>
        <v>3</v>
      </c>
      <c r="AA51" s="238" t="str">
        <f>IF(AA49="","",VLOOKUP(AA49,'【記載例】シフト記号表（勤務時間帯）'!$C$6:$U$35,19,FALSE))</f>
        <v/>
      </c>
      <c r="AB51" s="238">
        <f>IF(AB49="","",VLOOKUP(AB49,'【記載例】シフト記号表（勤務時間帯）'!$C$6:$U$35,19,FALSE))</f>
        <v>3</v>
      </c>
      <c r="AC51" s="238">
        <f>IF(AC49="","",VLOOKUP(AC49,'【記載例】シフト記号表（勤務時間帯）'!$C$6:$U$35,19,FALSE))</f>
        <v>3</v>
      </c>
      <c r="AD51" s="238" t="str">
        <f>IF(AD49="","",VLOOKUP(AD49,'【記載例】シフト記号表（勤務時間帯）'!$C$6:$U$35,19,FALSE))</f>
        <v/>
      </c>
      <c r="AE51" s="238">
        <f>IF(AE49="","",VLOOKUP(AE49,'【記載例】シフト記号表（勤務時間帯）'!$C$6:$U$35,19,FALSE))</f>
        <v>3</v>
      </c>
      <c r="AF51" s="239" t="str">
        <f>IF(AF49="","",VLOOKUP(AF49,'【記載例】シフト記号表（勤務時間帯）'!$C$6:$U$35,19,FALSE))</f>
        <v/>
      </c>
      <c r="AG51" s="237">
        <f>IF(AG49="","",VLOOKUP(AG49,'【記載例】シフト記号表（勤務時間帯）'!$C$6:$U$35,19,FALSE))</f>
        <v>3</v>
      </c>
      <c r="AH51" s="238" t="str">
        <f>IF(AH49="","",VLOOKUP(AH49,'【記載例】シフト記号表（勤務時間帯）'!$C$6:$U$35,19,FALSE))</f>
        <v/>
      </c>
      <c r="AI51" s="238">
        <f>IF(AI49="","",VLOOKUP(AI49,'【記載例】シフト記号表（勤務時間帯）'!$C$6:$U$35,19,FALSE))</f>
        <v>3</v>
      </c>
      <c r="AJ51" s="238">
        <f>IF(AJ49="","",VLOOKUP(AJ49,'【記載例】シフト記号表（勤務時間帯）'!$C$6:$U$35,19,FALSE))</f>
        <v>3</v>
      </c>
      <c r="AK51" s="238" t="str">
        <f>IF(AK49="","",VLOOKUP(AK49,'【記載例】シフト記号表（勤務時間帯）'!$C$6:$U$35,19,FALSE))</f>
        <v/>
      </c>
      <c r="AL51" s="238">
        <f>IF(AL49="","",VLOOKUP(AL49,'【記載例】シフト記号表（勤務時間帯）'!$C$6:$U$35,19,FALSE))</f>
        <v>3</v>
      </c>
      <c r="AM51" s="239" t="str">
        <f>IF(AM49="","",VLOOKUP(AM49,'【記載例】シフト記号表（勤務時間帯）'!$C$6:$U$35,19,FALSE))</f>
        <v/>
      </c>
      <c r="AN51" s="237">
        <f>IF(AN49="","",VLOOKUP(AN49,'【記載例】シフト記号表（勤務時間帯）'!$C$6:$U$35,19,FALSE))</f>
        <v>3</v>
      </c>
      <c r="AO51" s="238" t="str">
        <f>IF(AO49="","",VLOOKUP(AO49,'【記載例】シフト記号表（勤務時間帯）'!$C$6:$U$35,19,FALSE))</f>
        <v/>
      </c>
      <c r="AP51" s="238">
        <f>IF(AP49="","",VLOOKUP(AP49,'【記載例】シフト記号表（勤務時間帯）'!$C$6:$U$35,19,FALSE))</f>
        <v>3</v>
      </c>
      <c r="AQ51" s="238">
        <f>IF(AQ49="","",VLOOKUP(AQ49,'【記載例】シフト記号表（勤務時間帯）'!$C$6:$U$35,19,FALSE))</f>
        <v>3</v>
      </c>
      <c r="AR51" s="238" t="str">
        <f>IF(AR49="","",VLOOKUP(AR49,'【記載例】シフト記号表（勤務時間帯）'!$C$6:$U$35,19,FALSE))</f>
        <v/>
      </c>
      <c r="AS51" s="238">
        <f>IF(AS49="","",VLOOKUP(AS49,'【記載例】シフト記号表（勤務時間帯）'!$C$6:$U$35,19,FALSE))</f>
        <v>3</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325">
        <f>IF($BB$3="４週",SUM(S51:AT51),IF($BB$3="暦月",SUM(S51:AW51),""))</f>
        <v>48</v>
      </c>
      <c r="AY51" s="326"/>
      <c r="AZ51" s="395">
        <f>IF($BB$3="４週",AX51/4,IF($BB$3="暦月",【記載例】地域密着型通所介護!AX51/(【記載例】地域密着型通所介護!$BB$8/7),""))</f>
        <v>12</v>
      </c>
      <c r="BA51" s="396"/>
      <c r="BB51" s="312"/>
      <c r="BC51" s="313"/>
      <c r="BD51" s="313"/>
      <c r="BE51" s="313"/>
      <c r="BF51" s="314"/>
    </row>
    <row r="52" spans="2:58" ht="20.25" customHeight="1" x14ac:dyDescent="0.4">
      <c r="B52" s="397">
        <f>B49+1</f>
        <v>11</v>
      </c>
      <c r="C52" s="402" t="s">
        <v>62</v>
      </c>
      <c r="D52" s="403"/>
      <c r="E52" s="404"/>
      <c r="F52" s="117"/>
      <c r="G52" s="431" t="s">
        <v>215</v>
      </c>
      <c r="H52" s="433" t="s">
        <v>14</v>
      </c>
      <c r="I52" s="333"/>
      <c r="J52" s="333"/>
      <c r="K52" s="334"/>
      <c r="L52" s="434" t="s">
        <v>132</v>
      </c>
      <c r="M52" s="435"/>
      <c r="N52" s="435"/>
      <c r="O52" s="436"/>
      <c r="P52" s="440" t="s">
        <v>49</v>
      </c>
      <c r="Q52" s="441"/>
      <c r="R52" s="442"/>
      <c r="S52" s="113"/>
      <c r="T52" s="114" t="s">
        <v>165</v>
      </c>
      <c r="U52" s="114"/>
      <c r="V52" s="114"/>
      <c r="W52" s="114" t="s">
        <v>165</v>
      </c>
      <c r="X52" s="114"/>
      <c r="Y52" s="115" t="s">
        <v>165</v>
      </c>
      <c r="Z52" s="113"/>
      <c r="AA52" s="114" t="s">
        <v>165</v>
      </c>
      <c r="AB52" s="114"/>
      <c r="AC52" s="114"/>
      <c r="AD52" s="114" t="s">
        <v>165</v>
      </c>
      <c r="AE52" s="114"/>
      <c r="AF52" s="115" t="s">
        <v>165</v>
      </c>
      <c r="AG52" s="113"/>
      <c r="AH52" s="114" t="s">
        <v>165</v>
      </c>
      <c r="AI52" s="114"/>
      <c r="AJ52" s="114"/>
      <c r="AK52" s="114" t="s">
        <v>165</v>
      </c>
      <c r="AL52" s="114"/>
      <c r="AM52" s="115" t="s">
        <v>165</v>
      </c>
      <c r="AN52" s="113"/>
      <c r="AO52" s="114" t="s">
        <v>165</v>
      </c>
      <c r="AP52" s="114"/>
      <c r="AQ52" s="114"/>
      <c r="AR52" s="114" t="s">
        <v>165</v>
      </c>
      <c r="AS52" s="114"/>
      <c r="AT52" s="115" t="s">
        <v>165</v>
      </c>
      <c r="AU52" s="113"/>
      <c r="AV52" s="114"/>
      <c r="AW52" s="114"/>
      <c r="AX52" s="398"/>
      <c r="AY52" s="399"/>
      <c r="AZ52" s="400"/>
      <c r="BA52" s="401"/>
      <c r="BB52" s="428" t="s">
        <v>136</v>
      </c>
      <c r="BC52" s="429"/>
      <c r="BD52" s="429"/>
      <c r="BE52" s="429"/>
      <c r="BF52" s="430"/>
    </row>
    <row r="53" spans="2:58" ht="20.25" customHeight="1" x14ac:dyDescent="0.4">
      <c r="B53" s="397"/>
      <c r="C53" s="405"/>
      <c r="D53" s="406"/>
      <c r="E53" s="407"/>
      <c r="F53" s="94"/>
      <c r="G53" s="328"/>
      <c r="H53" s="332"/>
      <c r="I53" s="333"/>
      <c r="J53" s="333"/>
      <c r="K53" s="334"/>
      <c r="L53" s="389"/>
      <c r="M53" s="390"/>
      <c r="N53" s="390"/>
      <c r="O53" s="391"/>
      <c r="P53" s="315" t="s">
        <v>15</v>
      </c>
      <c r="Q53" s="316"/>
      <c r="R53" s="317"/>
      <c r="S53" s="234" t="str">
        <f>IF(S52="","",VLOOKUP(S52,'【記載例】シフト記号表（勤務時間帯）'!$C$6:$K$35,9,FALSE))</f>
        <v/>
      </c>
      <c r="T53" s="235">
        <f>IF(T52="","",VLOOKUP(T52,'【記載例】シフト記号表（勤務時間帯）'!$C$6:$K$35,9,FALSE))</f>
        <v>4</v>
      </c>
      <c r="U53" s="235" t="str">
        <f>IF(U52="","",VLOOKUP(U52,'【記載例】シフト記号表（勤務時間帯）'!$C$6:$K$35,9,FALSE))</f>
        <v/>
      </c>
      <c r="V53" s="235" t="str">
        <f>IF(V52="","",VLOOKUP(V52,'【記載例】シフト記号表（勤務時間帯）'!$C$6:$K$35,9,FALSE))</f>
        <v/>
      </c>
      <c r="W53" s="235">
        <f>IF(W52="","",VLOOKUP(W52,'【記載例】シフト記号表（勤務時間帯）'!$C$6:$K$35,9,FALSE))</f>
        <v>4</v>
      </c>
      <c r="X53" s="235" t="str">
        <f>IF(X52="","",VLOOKUP(X52,'【記載例】シフト記号表（勤務時間帯）'!$C$6:$K$35,9,FALSE))</f>
        <v/>
      </c>
      <c r="Y53" s="236">
        <f>IF(Y52="","",VLOOKUP(Y52,'【記載例】シフト記号表（勤務時間帯）'!$C$6:$K$35,9,FALSE))</f>
        <v>4</v>
      </c>
      <c r="Z53" s="234" t="str">
        <f>IF(Z52="","",VLOOKUP(Z52,'【記載例】シフト記号表（勤務時間帯）'!$C$6:$K$35,9,FALSE))</f>
        <v/>
      </c>
      <c r="AA53" s="235">
        <f>IF(AA52="","",VLOOKUP(AA52,'【記載例】シフト記号表（勤務時間帯）'!$C$6:$K$35,9,FALSE))</f>
        <v>4</v>
      </c>
      <c r="AB53" s="235" t="str">
        <f>IF(AB52="","",VLOOKUP(AB52,'【記載例】シフト記号表（勤務時間帯）'!$C$6:$K$35,9,FALSE))</f>
        <v/>
      </c>
      <c r="AC53" s="235" t="str">
        <f>IF(AC52="","",VLOOKUP(AC52,'【記載例】シフト記号表（勤務時間帯）'!$C$6:$K$35,9,FALSE))</f>
        <v/>
      </c>
      <c r="AD53" s="235">
        <f>IF(AD52="","",VLOOKUP(AD52,'【記載例】シフト記号表（勤務時間帯）'!$C$6:$K$35,9,FALSE))</f>
        <v>4</v>
      </c>
      <c r="AE53" s="235" t="str">
        <f>IF(AE52="","",VLOOKUP(AE52,'【記載例】シフト記号表（勤務時間帯）'!$C$6:$K$35,9,FALSE))</f>
        <v/>
      </c>
      <c r="AF53" s="236">
        <f>IF(AF52="","",VLOOKUP(AF52,'【記載例】シフト記号表（勤務時間帯）'!$C$6:$K$35,9,FALSE))</f>
        <v>4</v>
      </c>
      <c r="AG53" s="234" t="str">
        <f>IF(AG52="","",VLOOKUP(AG52,'【記載例】シフト記号表（勤務時間帯）'!$C$6:$K$35,9,FALSE))</f>
        <v/>
      </c>
      <c r="AH53" s="235">
        <f>IF(AH52="","",VLOOKUP(AH52,'【記載例】シフト記号表（勤務時間帯）'!$C$6:$K$35,9,FALSE))</f>
        <v>4</v>
      </c>
      <c r="AI53" s="235" t="str">
        <f>IF(AI52="","",VLOOKUP(AI52,'【記載例】シフト記号表（勤務時間帯）'!$C$6:$K$35,9,FALSE))</f>
        <v/>
      </c>
      <c r="AJ53" s="235" t="str">
        <f>IF(AJ52="","",VLOOKUP(AJ52,'【記載例】シフト記号表（勤務時間帯）'!$C$6:$K$35,9,FALSE))</f>
        <v/>
      </c>
      <c r="AK53" s="235">
        <f>IF(AK52="","",VLOOKUP(AK52,'【記載例】シフト記号表（勤務時間帯）'!$C$6:$K$35,9,FALSE))</f>
        <v>4</v>
      </c>
      <c r="AL53" s="235" t="str">
        <f>IF(AL52="","",VLOOKUP(AL52,'【記載例】シフト記号表（勤務時間帯）'!$C$6:$K$35,9,FALSE))</f>
        <v/>
      </c>
      <c r="AM53" s="236">
        <f>IF(AM52="","",VLOOKUP(AM52,'【記載例】シフト記号表（勤務時間帯）'!$C$6:$K$35,9,FALSE))</f>
        <v>4</v>
      </c>
      <c r="AN53" s="234" t="str">
        <f>IF(AN52="","",VLOOKUP(AN52,'【記載例】シフト記号表（勤務時間帯）'!$C$6:$K$35,9,FALSE))</f>
        <v/>
      </c>
      <c r="AO53" s="235">
        <f>IF(AO52="","",VLOOKUP(AO52,'【記載例】シフト記号表（勤務時間帯）'!$C$6:$K$35,9,FALSE))</f>
        <v>4</v>
      </c>
      <c r="AP53" s="235" t="str">
        <f>IF(AP52="","",VLOOKUP(AP52,'【記載例】シフト記号表（勤務時間帯）'!$C$6:$K$35,9,FALSE))</f>
        <v/>
      </c>
      <c r="AQ53" s="235" t="str">
        <f>IF(AQ52="","",VLOOKUP(AQ52,'【記載例】シフト記号表（勤務時間帯）'!$C$6:$K$35,9,FALSE))</f>
        <v/>
      </c>
      <c r="AR53" s="235">
        <f>IF(AR52="","",VLOOKUP(AR52,'【記載例】シフト記号表（勤務時間帯）'!$C$6:$K$35,9,FALSE))</f>
        <v>4</v>
      </c>
      <c r="AS53" s="235" t="str">
        <f>IF(AS52="","",VLOOKUP(AS52,'【記載例】シフト記号表（勤務時間帯）'!$C$6:$K$35,9,FALSE))</f>
        <v/>
      </c>
      <c r="AT53" s="236">
        <f>IF(AT52="","",VLOOKUP(AT52,'【記載例】シフト記号表（勤務時間帯）'!$C$6:$K$35,9,FALSE))</f>
        <v>4</v>
      </c>
      <c r="AU53" s="234" t="str">
        <f>IF(AU52="","",VLOOKUP(AU52,'【記載例】シフト記号表（勤務時間帯）'!$C$6:$K$35,9,FALSE))</f>
        <v/>
      </c>
      <c r="AV53" s="235" t="str">
        <f>IF(AV52="","",VLOOKUP(AV52,'【記載例】シフト記号表（勤務時間帯）'!$C$6:$K$35,9,FALSE))</f>
        <v/>
      </c>
      <c r="AW53" s="235" t="str">
        <f>IF(AW52="","",VLOOKUP(AW52,'【記載例】シフト記号表（勤務時間帯）'!$C$6:$K$35,9,FALSE))</f>
        <v/>
      </c>
      <c r="AX53" s="318">
        <f>IF($BB$3="４週",SUM(S53:AT53),IF($BB$3="暦月",SUM(S53:AW53),""))</f>
        <v>48</v>
      </c>
      <c r="AY53" s="319"/>
      <c r="AZ53" s="320">
        <f>IF($BB$3="４週",AX53/4,IF($BB$3="暦月",【記載例】地域密着型通所介護!AX53/(【記載例】地域密着型通所介護!$BB$8/7),""))</f>
        <v>12</v>
      </c>
      <c r="BA53" s="321"/>
      <c r="BB53" s="309"/>
      <c r="BC53" s="310"/>
      <c r="BD53" s="310"/>
      <c r="BE53" s="310"/>
      <c r="BF53" s="311"/>
    </row>
    <row r="54" spans="2:58" ht="20.25" customHeight="1" x14ac:dyDescent="0.4">
      <c r="B54" s="397"/>
      <c r="C54" s="408"/>
      <c r="D54" s="409"/>
      <c r="E54" s="410"/>
      <c r="F54" s="94" t="str">
        <f>C52</f>
        <v>機能訓練指導員</v>
      </c>
      <c r="G54" s="432"/>
      <c r="H54" s="332"/>
      <c r="I54" s="333"/>
      <c r="J54" s="333"/>
      <c r="K54" s="334"/>
      <c r="L54" s="437"/>
      <c r="M54" s="438"/>
      <c r="N54" s="438"/>
      <c r="O54" s="439"/>
      <c r="P54" s="322" t="s">
        <v>50</v>
      </c>
      <c r="Q54" s="323"/>
      <c r="R54" s="324"/>
      <c r="S54" s="237" t="str">
        <f>IF(S52="","",VLOOKUP(S52,'【記載例】シフト記号表（勤務時間帯）'!$C$6:$U$35,19,FALSE))</f>
        <v/>
      </c>
      <c r="T54" s="238">
        <f>IF(T52="","",VLOOKUP(T52,'【記載例】シフト記号表（勤務時間帯）'!$C$6:$U$35,19,FALSE))</f>
        <v>3</v>
      </c>
      <c r="U54" s="238" t="str">
        <f>IF(U52="","",VLOOKUP(U52,'【記載例】シフト記号表（勤務時間帯）'!$C$6:$U$35,19,FALSE))</f>
        <v/>
      </c>
      <c r="V54" s="238" t="str">
        <f>IF(V52="","",VLOOKUP(V52,'【記載例】シフト記号表（勤務時間帯）'!$C$6:$U$35,19,FALSE))</f>
        <v/>
      </c>
      <c r="W54" s="238">
        <f>IF(W52="","",VLOOKUP(W52,'【記載例】シフト記号表（勤務時間帯）'!$C$6:$U$35,19,FALSE))</f>
        <v>3</v>
      </c>
      <c r="X54" s="238" t="str">
        <f>IF(X52="","",VLOOKUP(X52,'【記載例】シフト記号表（勤務時間帯）'!$C$6:$U$35,19,FALSE))</f>
        <v/>
      </c>
      <c r="Y54" s="239">
        <f>IF(Y52="","",VLOOKUP(Y52,'【記載例】シフト記号表（勤務時間帯）'!$C$6:$U$35,19,FALSE))</f>
        <v>3</v>
      </c>
      <c r="Z54" s="237" t="str">
        <f>IF(Z52="","",VLOOKUP(Z52,'【記載例】シフト記号表（勤務時間帯）'!$C$6:$U$35,19,FALSE))</f>
        <v/>
      </c>
      <c r="AA54" s="238">
        <f>IF(AA52="","",VLOOKUP(AA52,'【記載例】シフト記号表（勤務時間帯）'!$C$6:$U$35,19,FALSE))</f>
        <v>3</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3</v>
      </c>
      <c r="AE54" s="238" t="str">
        <f>IF(AE52="","",VLOOKUP(AE52,'【記載例】シフト記号表（勤務時間帯）'!$C$6:$U$35,19,FALSE))</f>
        <v/>
      </c>
      <c r="AF54" s="239">
        <f>IF(AF52="","",VLOOKUP(AF52,'【記載例】シフト記号表（勤務時間帯）'!$C$6:$U$35,19,FALSE))</f>
        <v>3</v>
      </c>
      <c r="AG54" s="237" t="str">
        <f>IF(AG52="","",VLOOKUP(AG52,'【記載例】シフト記号表（勤務時間帯）'!$C$6:$U$35,19,FALSE))</f>
        <v/>
      </c>
      <c r="AH54" s="238">
        <f>IF(AH52="","",VLOOKUP(AH52,'【記載例】シフト記号表（勤務時間帯）'!$C$6:$U$35,19,FALSE))</f>
        <v>3</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3</v>
      </c>
      <c r="AL54" s="238" t="str">
        <f>IF(AL52="","",VLOOKUP(AL52,'【記載例】シフト記号表（勤務時間帯）'!$C$6:$U$35,19,FALSE))</f>
        <v/>
      </c>
      <c r="AM54" s="239">
        <f>IF(AM52="","",VLOOKUP(AM52,'【記載例】シフト記号表（勤務時間帯）'!$C$6:$U$35,19,FALSE))</f>
        <v>3</v>
      </c>
      <c r="AN54" s="237" t="str">
        <f>IF(AN52="","",VLOOKUP(AN52,'【記載例】シフト記号表（勤務時間帯）'!$C$6:$U$35,19,FALSE))</f>
        <v/>
      </c>
      <c r="AO54" s="238">
        <f>IF(AO52="","",VLOOKUP(AO52,'【記載例】シフト記号表（勤務時間帯）'!$C$6:$U$35,19,FALSE))</f>
        <v>3</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3</v>
      </c>
      <c r="AS54" s="238" t="str">
        <f>IF(AS52="","",VLOOKUP(AS52,'【記載例】シフト記号表（勤務時間帯）'!$C$6:$U$35,19,FALSE))</f>
        <v/>
      </c>
      <c r="AT54" s="239">
        <f>IF(AT52="","",VLOOKUP(AT52,'【記載例】シフト記号表（勤務時間帯）'!$C$6:$U$35,19,FALSE))</f>
        <v>3</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325">
        <f>IF($BB$3="４週",SUM(S54:AT54),IF($BB$3="暦月",SUM(S54:AW54),""))</f>
        <v>36</v>
      </c>
      <c r="AY54" s="326"/>
      <c r="AZ54" s="395">
        <f>IF($BB$3="４週",AX54/4,IF($BB$3="暦月",【記載例】地域密着型通所介護!AX54/(【記載例】地域密着型通所介護!$BB$8/7),""))</f>
        <v>9</v>
      </c>
      <c r="BA54" s="396"/>
      <c r="BB54" s="312"/>
      <c r="BC54" s="313"/>
      <c r="BD54" s="313"/>
      <c r="BE54" s="313"/>
      <c r="BF54" s="314"/>
    </row>
    <row r="55" spans="2:58" ht="20.25" customHeight="1" x14ac:dyDescent="0.4">
      <c r="B55" s="397">
        <f>B52+1</f>
        <v>12</v>
      </c>
      <c r="C55" s="402"/>
      <c r="D55" s="403"/>
      <c r="E55" s="404"/>
      <c r="F55" s="117"/>
      <c r="G55" s="431"/>
      <c r="H55" s="433"/>
      <c r="I55" s="333"/>
      <c r="J55" s="333"/>
      <c r="K55" s="334"/>
      <c r="L55" s="434"/>
      <c r="M55" s="435"/>
      <c r="N55" s="435"/>
      <c r="O55" s="436"/>
      <c r="P55" s="440" t="s">
        <v>49</v>
      </c>
      <c r="Q55" s="441"/>
      <c r="R55" s="44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98"/>
      <c r="AY55" s="399"/>
      <c r="AZ55" s="400"/>
      <c r="BA55" s="401"/>
      <c r="BB55" s="445"/>
      <c r="BC55" s="435"/>
      <c r="BD55" s="435"/>
      <c r="BE55" s="435"/>
      <c r="BF55" s="436"/>
    </row>
    <row r="56" spans="2:58" ht="20.25" customHeight="1" x14ac:dyDescent="0.4">
      <c r="B56" s="397"/>
      <c r="C56" s="405"/>
      <c r="D56" s="406"/>
      <c r="E56" s="407"/>
      <c r="F56" s="94"/>
      <c r="G56" s="328"/>
      <c r="H56" s="332"/>
      <c r="I56" s="333"/>
      <c r="J56" s="333"/>
      <c r="K56" s="334"/>
      <c r="L56" s="389"/>
      <c r="M56" s="390"/>
      <c r="N56" s="390"/>
      <c r="O56" s="391"/>
      <c r="P56" s="315" t="s">
        <v>15</v>
      </c>
      <c r="Q56" s="316"/>
      <c r="R56" s="317"/>
      <c r="S56" s="234" t="str">
        <f>IF(S55="","",VLOOKUP(S55,'【記載例】シフト記号表（勤務時間帯）'!$C$6:$K$35,9,FALSE))</f>
        <v/>
      </c>
      <c r="T56" s="235" t="str">
        <f>IF(T55="","",VLOOKUP(T55,'【記載例】シフト記号表（勤務時間帯）'!$C$6:$K$35,9,FALSE))</f>
        <v/>
      </c>
      <c r="U56" s="235" t="str">
        <f>IF(U55="","",VLOOKUP(U55,'【記載例】シフト記号表（勤務時間帯）'!$C$6:$K$35,9,FALSE))</f>
        <v/>
      </c>
      <c r="V56" s="235" t="str">
        <f>IF(V55="","",VLOOKUP(V55,'【記載例】シフト記号表（勤務時間帯）'!$C$6:$K$35,9,FALSE))</f>
        <v/>
      </c>
      <c r="W56" s="235" t="str">
        <f>IF(W55="","",VLOOKUP(W55,'【記載例】シフト記号表（勤務時間帯）'!$C$6:$K$35,9,FALSE))</f>
        <v/>
      </c>
      <c r="X56" s="235" t="str">
        <f>IF(X55="","",VLOOKUP(X55,'【記載例】シフト記号表（勤務時間帯）'!$C$6:$K$35,9,FALSE))</f>
        <v/>
      </c>
      <c r="Y56" s="236" t="str">
        <f>IF(Y55="","",VLOOKUP(Y55,'【記載例】シフト記号表（勤務時間帯）'!$C$6:$K$35,9,FALSE))</f>
        <v/>
      </c>
      <c r="Z56" s="234" t="str">
        <f>IF(Z55="","",VLOOKUP(Z55,'【記載例】シフト記号表（勤務時間帯）'!$C$6:$K$35,9,FALSE))</f>
        <v/>
      </c>
      <c r="AA56" s="235" t="str">
        <f>IF(AA55="","",VLOOKUP(AA55,'【記載例】シフト記号表（勤務時間帯）'!$C$6:$K$35,9,FALSE))</f>
        <v/>
      </c>
      <c r="AB56" s="235" t="str">
        <f>IF(AB55="","",VLOOKUP(AB55,'【記載例】シフト記号表（勤務時間帯）'!$C$6:$K$35,9,FALSE))</f>
        <v/>
      </c>
      <c r="AC56" s="235" t="str">
        <f>IF(AC55="","",VLOOKUP(AC55,'【記載例】シフト記号表（勤務時間帯）'!$C$6:$K$35,9,FALSE))</f>
        <v/>
      </c>
      <c r="AD56" s="235" t="str">
        <f>IF(AD55="","",VLOOKUP(AD55,'【記載例】シフト記号表（勤務時間帯）'!$C$6:$K$35,9,FALSE))</f>
        <v/>
      </c>
      <c r="AE56" s="235" t="str">
        <f>IF(AE55="","",VLOOKUP(AE55,'【記載例】シフト記号表（勤務時間帯）'!$C$6:$K$35,9,FALSE))</f>
        <v/>
      </c>
      <c r="AF56" s="236" t="str">
        <f>IF(AF55="","",VLOOKUP(AF55,'【記載例】シフト記号表（勤務時間帯）'!$C$6:$K$35,9,FALSE))</f>
        <v/>
      </c>
      <c r="AG56" s="234" t="str">
        <f>IF(AG55="","",VLOOKUP(AG55,'【記載例】シフト記号表（勤務時間帯）'!$C$6:$K$35,9,FALSE))</f>
        <v/>
      </c>
      <c r="AH56" s="235" t="str">
        <f>IF(AH55="","",VLOOKUP(AH55,'【記載例】シフト記号表（勤務時間帯）'!$C$6:$K$35,9,FALSE))</f>
        <v/>
      </c>
      <c r="AI56" s="235" t="str">
        <f>IF(AI55="","",VLOOKUP(AI55,'【記載例】シフト記号表（勤務時間帯）'!$C$6:$K$35,9,FALSE))</f>
        <v/>
      </c>
      <c r="AJ56" s="235" t="str">
        <f>IF(AJ55="","",VLOOKUP(AJ55,'【記載例】シフト記号表（勤務時間帯）'!$C$6:$K$35,9,FALSE))</f>
        <v/>
      </c>
      <c r="AK56" s="235" t="str">
        <f>IF(AK55="","",VLOOKUP(AK55,'【記載例】シフト記号表（勤務時間帯）'!$C$6:$K$35,9,FALSE))</f>
        <v/>
      </c>
      <c r="AL56" s="235" t="str">
        <f>IF(AL55="","",VLOOKUP(AL55,'【記載例】シフト記号表（勤務時間帯）'!$C$6:$K$35,9,FALSE))</f>
        <v/>
      </c>
      <c r="AM56" s="236" t="str">
        <f>IF(AM55="","",VLOOKUP(AM55,'【記載例】シフト記号表（勤務時間帯）'!$C$6:$K$35,9,FALSE))</f>
        <v/>
      </c>
      <c r="AN56" s="234" t="str">
        <f>IF(AN55="","",VLOOKUP(AN55,'【記載例】シフト記号表（勤務時間帯）'!$C$6:$K$35,9,FALSE))</f>
        <v/>
      </c>
      <c r="AO56" s="235" t="str">
        <f>IF(AO55="","",VLOOKUP(AO55,'【記載例】シフト記号表（勤務時間帯）'!$C$6:$K$35,9,FALSE))</f>
        <v/>
      </c>
      <c r="AP56" s="235" t="str">
        <f>IF(AP55="","",VLOOKUP(AP55,'【記載例】シフト記号表（勤務時間帯）'!$C$6:$K$35,9,FALSE))</f>
        <v/>
      </c>
      <c r="AQ56" s="235" t="str">
        <f>IF(AQ55="","",VLOOKUP(AQ55,'【記載例】シフト記号表（勤務時間帯）'!$C$6:$K$35,9,FALSE))</f>
        <v/>
      </c>
      <c r="AR56" s="235" t="str">
        <f>IF(AR55="","",VLOOKUP(AR55,'【記載例】シフト記号表（勤務時間帯）'!$C$6:$K$35,9,FALSE))</f>
        <v/>
      </c>
      <c r="AS56" s="235" t="str">
        <f>IF(AS55="","",VLOOKUP(AS55,'【記載例】シフト記号表（勤務時間帯）'!$C$6:$K$35,9,FALSE))</f>
        <v/>
      </c>
      <c r="AT56" s="236" t="str">
        <f>IF(AT55="","",VLOOKUP(AT55,'【記載例】シフト記号表（勤務時間帯）'!$C$6:$K$35,9,FALSE))</f>
        <v/>
      </c>
      <c r="AU56" s="234" t="str">
        <f>IF(AU55="","",VLOOKUP(AU55,'【記載例】シフト記号表（勤務時間帯）'!$C$6:$K$35,9,FALSE))</f>
        <v/>
      </c>
      <c r="AV56" s="235" t="str">
        <f>IF(AV55="","",VLOOKUP(AV55,'【記載例】シフト記号表（勤務時間帯）'!$C$6:$K$35,9,FALSE))</f>
        <v/>
      </c>
      <c r="AW56" s="235" t="str">
        <f>IF(AW55="","",VLOOKUP(AW55,'【記載例】シフト記号表（勤務時間帯）'!$C$6:$K$35,9,FALSE))</f>
        <v/>
      </c>
      <c r="AX56" s="318">
        <f>IF($BB$3="４週",SUM(S56:AT56),IF($BB$3="暦月",SUM(S56:AW56),""))</f>
        <v>0</v>
      </c>
      <c r="AY56" s="319"/>
      <c r="AZ56" s="320">
        <f>IF($BB$3="４週",AX56/4,IF($BB$3="暦月",【記載例】地域密着型通所介護!AX56/(【記載例】地域密着型通所介護!$BB$8/7),""))</f>
        <v>0</v>
      </c>
      <c r="BA56" s="321"/>
      <c r="BB56" s="446"/>
      <c r="BC56" s="390"/>
      <c r="BD56" s="390"/>
      <c r="BE56" s="390"/>
      <c r="BF56" s="391"/>
    </row>
    <row r="57" spans="2:58" ht="20.25" customHeight="1" x14ac:dyDescent="0.4">
      <c r="B57" s="397"/>
      <c r="C57" s="408"/>
      <c r="D57" s="409"/>
      <c r="E57" s="410"/>
      <c r="F57" s="94">
        <f>C55</f>
        <v>0</v>
      </c>
      <c r="G57" s="432"/>
      <c r="H57" s="332"/>
      <c r="I57" s="333"/>
      <c r="J57" s="333"/>
      <c r="K57" s="334"/>
      <c r="L57" s="437"/>
      <c r="M57" s="438"/>
      <c r="N57" s="438"/>
      <c r="O57" s="439"/>
      <c r="P57" s="322" t="s">
        <v>50</v>
      </c>
      <c r="Q57" s="323"/>
      <c r="R57" s="324"/>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325">
        <f>IF($BB$3="４週",SUM(S57:AT57),IF($BB$3="暦月",SUM(S57:AW57),""))</f>
        <v>0</v>
      </c>
      <c r="AY57" s="326"/>
      <c r="AZ57" s="395">
        <f>IF($BB$3="４週",AX57/4,IF($BB$3="暦月",【記載例】地域密着型通所介護!AX57/(【記載例】地域密着型通所介護!$BB$8/7),""))</f>
        <v>0</v>
      </c>
      <c r="BA57" s="396"/>
      <c r="BB57" s="447"/>
      <c r="BC57" s="438"/>
      <c r="BD57" s="438"/>
      <c r="BE57" s="438"/>
      <c r="BF57" s="439"/>
    </row>
    <row r="58" spans="2:58" ht="20.25" customHeight="1" x14ac:dyDescent="0.4">
      <c r="B58" s="397">
        <f>B55+1</f>
        <v>13</v>
      </c>
      <c r="C58" s="402"/>
      <c r="D58" s="403"/>
      <c r="E58" s="404"/>
      <c r="F58" s="117"/>
      <c r="G58" s="431"/>
      <c r="H58" s="433"/>
      <c r="I58" s="333"/>
      <c r="J58" s="333"/>
      <c r="K58" s="334"/>
      <c r="L58" s="434"/>
      <c r="M58" s="435"/>
      <c r="N58" s="435"/>
      <c r="O58" s="436"/>
      <c r="P58" s="440" t="s">
        <v>49</v>
      </c>
      <c r="Q58" s="441"/>
      <c r="R58" s="44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98"/>
      <c r="AY58" s="399"/>
      <c r="AZ58" s="400"/>
      <c r="BA58" s="401"/>
      <c r="BB58" s="445"/>
      <c r="BC58" s="435"/>
      <c r="BD58" s="435"/>
      <c r="BE58" s="435"/>
      <c r="BF58" s="436"/>
    </row>
    <row r="59" spans="2:58" ht="20.25" customHeight="1" x14ac:dyDescent="0.4">
      <c r="B59" s="397"/>
      <c r="C59" s="405"/>
      <c r="D59" s="406"/>
      <c r="E59" s="407"/>
      <c r="F59" s="94"/>
      <c r="G59" s="328"/>
      <c r="H59" s="332"/>
      <c r="I59" s="333"/>
      <c r="J59" s="333"/>
      <c r="K59" s="334"/>
      <c r="L59" s="389"/>
      <c r="M59" s="390"/>
      <c r="N59" s="390"/>
      <c r="O59" s="391"/>
      <c r="P59" s="315" t="s">
        <v>15</v>
      </c>
      <c r="Q59" s="316"/>
      <c r="R59" s="317"/>
      <c r="S59" s="234" t="str">
        <f>IF(S58="","",VLOOKUP(S58,'【記載例】シフト記号表（勤務時間帯）'!$C$6:$K$35,9,FALSE))</f>
        <v/>
      </c>
      <c r="T59" s="235" t="str">
        <f>IF(T58="","",VLOOKUP(T58,'【記載例】シフト記号表（勤務時間帯）'!$C$6:$K$35,9,FALSE))</f>
        <v/>
      </c>
      <c r="U59" s="235" t="str">
        <f>IF(U58="","",VLOOKUP(U58,'【記載例】シフト記号表（勤務時間帯）'!$C$6:$K$35,9,FALSE))</f>
        <v/>
      </c>
      <c r="V59" s="235" t="str">
        <f>IF(V58="","",VLOOKUP(V58,'【記載例】シフト記号表（勤務時間帯）'!$C$6:$K$35,9,FALSE))</f>
        <v/>
      </c>
      <c r="W59" s="235" t="str">
        <f>IF(W58="","",VLOOKUP(W58,'【記載例】シフト記号表（勤務時間帯）'!$C$6:$K$35,9,FALSE))</f>
        <v/>
      </c>
      <c r="X59" s="235" t="str">
        <f>IF(X58="","",VLOOKUP(X58,'【記載例】シフト記号表（勤務時間帯）'!$C$6:$K$35,9,FALSE))</f>
        <v/>
      </c>
      <c r="Y59" s="236" t="str">
        <f>IF(Y58="","",VLOOKUP(Y58,'【記載例】シフト記号表（勤務時間帯）'!$C$6:$K$35,9,FALSE))</f>
        <v/>
      </c>
      <c r="Z59" s="234" t="str">
        <f>IF(Z58="","",VLOOKUP(Z58,'【記載例】シフト記号表（勤務時間帯）'!$C$6:$K$35,9,FALSE))</f>
        <v/>
      </c>
      <c r="AA59" s="235" t="str">
        <f>IF(AA58="","",VLOOKUP(AA58,'【記載例】シフト記号表（勤務時間帯）'!$C$6:$K$35,9,FALSE))</f>
        <v/>
      </c>
      <c r="AB59" s="235" t="str">
        <f>IF(AB58="","",VLOOKUP(AB58,'【記載例】シフト記号表（勤務時間帯）'!$C$6:$K$35,9,FALSE))</f>
        <v/>
      </c>
      <c r="AC59" s="235" t="str">
        <f>IF(AC58="","",VLOOKUP(AC58,'【記載例】シフト記号表（勤務時間帯）'!$C$6:$K$35,9,FALSE))</f>
        <v/>
      </c>
      <c r="AD59" s="235" t="str">
        <f>IF(AD58="","",VLOOKUP(AD58,'【記載例】シフト記号表（勤務時間帯）'!$C$6:$K$35,9,FALSE))</f>
        <v/>
      </c>
      <c r="AE59" s="235" t="str">
        <f>IF(AE58="","",VLOOKUP(AE58,'【記載例】シフト記号表（勤務時間帯）'!$C$6:$K$35,9,FALSE))</f>
        <v/>
      </c>
      <c r="AF59" s="236" t="str">
        <f>IF(AF58="","",VLOOKUP(AF58,'【記載例】シフト記号表（勤務時間帯）'!$C$6:$K$35,9,FALSE))</f>
        <v/>
      </c>
      <c r="AG59" s="234" t="str">
        <f>IF(AG58="","",VLOOKUP(AG58,'【記載例】シフト記号表（勤務時間帯）'!$C$6:$K$35,9,FALSE))</f>
        <v/>
      </c>
      <c r="AH59" s="235" t="str">
        <f>IF(AH58="","",VLOOKUP(AH58,'【記載例】シフト記号表（勤務時間帯）'!$C$6:$K$35,9,FALSE))</f>
        <v/>
      </c>
      <c r="AI59" s="235" t="str">
        <f>IF(AI58="","",VLOOKUP(AI58,'【記載例】シフト記号表（勤務時間帯）'!$C$6:$K$35,9,FALSE))</f>
        <v/>
      </c>
      <c r="AJ59" s="235" t="str">
        <f>IF(AJ58="","",VLOOKUP(AJ58,'【記載例】シフト記号表（勤務時間帯）'!$C$6:$K$35,9,FALSE))</f>
        <v/>
      </c>
      <c r="AK59" s="235" t="str">
        <f>IF(AK58="","",VLOOKUP(AK58,'【記載例】シフト記号表（勤務時間帯）'!$C$6:$K$35,9,FALSE))</f>
        <v/>
      </c>
      <c r="AL59" s="235" t="str">
        <f>IF(AL58="","",VLOOKUP(AL58,'【記載例】シフト記号表（勤務時間帯）'!$C$6:$K$35,9,FALSE))</f>
        <v/>
      </c>
      <c r="AM59" s="236" t="str">
        <f>IF(AM58="","",VLOOKUP(AM58,'【記載例】シフト記号表（勤務時間帯）'!$C$6:$K$35,9,FALSE))</f>
        <v/>
      </c>
      <c r="AN59" s="234" t="str">
        <f>IF(AN58="","",VLOOKUP(AN58,'【記載例】シフト記号表（勤務時間帯）'!$C$6:$K$35,9,FALSE))</f>
        <v/>
      </c>
      <c r="AO59" s="235" t="str">
        <f>IF(AO58="","",VLOOKUP(AO58,'【記載例】シフト記号表（勤務時間帯）'!$C$6:$K$35,9,FALSE))</f>
        <v/>
      </c>
      <c r="AP59" s="235" t="str">
        <f>IF(AP58="","",VLOOKUP(AP58,'【記載例】シフト記号表（勤務時間帯）'!$C$6:$K$35,9,FALSE))</f>
        <v/>
      </c>
      <c r="AQ59" s="235" t="str">
        <f>IF(AQ58="","",VLOOKUP(AQ58,'【記載例】シフト記号表（勤務時間帯）'!$C$6:$K$35,9,FALSE))</f>
        <v/>
      </c>
      <c r="AR59" s="235" t="str">
        <f>IF(AR58="","",VLOOKUP(AR58,'【記載例】シフト記号表（勤務時間帯）'!$C$6:$K$35,9,FALSE))</f>
        <v/>
      </c>
      <c r="AS59" s="235" t="str">
        <f>IF(AS58="","",VLOOKUP(AS58,'【記載例】シフト記号表（勤務時間帯）'!$C$6:$K$35,9,FALSE))</f>
        <v/>
      </c>
      <c r="AT59" s="236" t="str">
        <f>IF(AT58="","",VLOOKUP(AT58,'【記載例】シフト記号表（勤務時間帯）'!$C$6:$K$35,9,FALSE))</f>
        <v/>
      </c>
      <c r="AU59" s="234" t="str">
        <f>IF(AU58="","",VLOOKUP(AU58,'【記載例】シフト記号表（勤務時間帯）'!$C$6:$K$35,9,FALSE))</f>
        <v/>
      </c>
      <c r="AV59" s="235" t="str">
        <f>IF(AV58="","",VLOOKUP(AV58,'【記載例】シフト記号表（勤務時間帯）'!$C$6:$K$35,9,FALSE))</f>
        <v/>
      </c>
      <c r="AW59" s="235" t="str">
        <f>IF(AW58="","",VLOOKUP(AW58,'【記載例】シフト記号表（勤務時間帯）'!$C$6:$K$35,9,FALSE))</f>
        <v/>
      </c>
      <c r="AX59" s="318">
        <f>IF($BB$3="４週",SUM(S59:AT59),IF($BB$3="暦月",SUM(S59:AW59),""))</f>
        <v>0</v>
      </c>
      <c r="AY59" s="319"/>
      <c r="AZ59" s="320">
        <f>IF($BB$3="４週",AX59/4,IF($BB$3="暦月",【記載例】地域密着型通所介護!AX59/(【記載例】地域密着型通所介護!$BB$8/7),""))</f>
        <v>0</v>
      </c>
      <c r="BA59" s="321"/>
      <c r="BB59" s="446"/>
      <c r="BC59" s="390"/>
      <c r="BD59" s="390"/>
      <c r="BE59" s="390"/>
      <c r="BF59" s="391"/>
    </row>
    <row r="60" spans="2:58" ht="20.25" customHeight="1" thickBot="1" x14ac:dyDescent="0.45">
      <c r="B60" s="486"/>
      <c r="C60" s="408"/>
      <c r="D60" s="409"/>
      <c r="E60" s="410"/>
      <c r="F60" s="97">
        <f>C58</f>
        <v>0</v>
      </c>
      <c r="G60" s="487"/>
      <c r="H60" s="488"/>
      <c r="I60" s="489"/>
      <c r="J60" s="489"/>
      <c r="K60" s="490"/>
      <c r="L60" s="491"/>
      <c r="M60" s="449"/>
      <c r="N60" s="449"/>
      <c r="O60" s="450"/>
      <c r="P60" s="451" t="s">
        <v>50</v>
      </c>
      <c r="Q60" s="452"/>
      <c r="R60" s="453"/>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325">
        <f>IF($BB$3="４週",SUM(S60:AT60),IF($BB$3="暦月",SUM(S60:AW60),""))</f>
        <v>0</v>
      </c>
      <c r="AY60" s="326"/>
      <c r="AZ60" s="395">
        <f>IF($BB$3="４週",AX60/4,IF($BB$3="暦月",【記載例】地域密着型通所介護!AX60/(【記載例】地域密着型通所介護!$BB$8/7),""))</f>
        <v>0</v>
      </c>
      <c r="BA60" s="396"/>
      <c r="BB60" s="448"/>
      <c r="BC60" s="449"/>
      <c r="BD60" s="449"/>
      <c r="BE60" s="449"/>
      <c r="BF60" s="450"/>
    </row>
    <row r="61" spans="2:58" s="188" customFormat="1" ht="6" customHeight="1" thickBot="1" x14ac:dyDescent="0.45">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4">
      <c r="B62" s="189"/>
      <c r="C62" s="190"/>
      <c r="D62" s="190"/>
      <c r="E62" s="190"/>
      <c r="F62" s="190"/>
      <c r="G62" s="492" t="s">
        <v>191</v>
      </c>
      <c r="H62" s="492"/>
      <c r="I62" s="492"/>
      <c r="J62" s="492"/>
      <c r="K62" s="492"/>
      <c r="L62" s="492"/>
      <c r="M62" s="492"/>
      <c r="N62" s="492"/>
      <c r="O62" s="492"/>
      <c r="P62" s="492"/>
      <c r="Q62" s="492"/>
      <c r="R62" s="493"/>
      <c r="S62" s="240">
        <f>IF(SUMIF($F$22:$F$60, "生活相談員", S22:S60)=0,"",SUMIF($F$22:$F$60,"生活相談員",S22:S60))</f>
        <v>7</v>
      </c>
      <c r="T62" s="241">
        <f t="shared" ref="T62:AW62" si="1">IF(SUMIF($F$22:$F$60, "生活相談員", T22:T60)=0,"",SUMIF($F$22:$F$60,"生活相談員",T22:T60))</f>
        <v>7</v>
      </c>
      <c r="U62" s="241">
        <f t="shared" si="1"/>
        <v>7</v>
      </c>
      <c r="V62" s="241">
        <f t="shared" si="1"/>
        <v>7</v>
      </c>
      <c r="W62" s="241">
        <f t="shared" si="1"/>
        <v>7</v>
      </c>
      <c r="X62" s="241">
        <f t="shared" si="1"/>
        <v>7</v>
      </c>
      <c r="Y62" s="242">
        <f t="shared" si="1"/>
        <v>7</v>
      </c>
      <c r="Z62" s="240">
        <f t="shared" si="1"/>
        <v>7</v>
      </c>
      <c r="AA62" s="241">
        <f t="shared" si="1"/>
        <v>7</v>
      </c>
      <c r="AB62" s="241">
        <f t="shared" si="1"/>
        <v>7</v>
      </c>
      <c r="AC62" s="241">
        <f t="shared" si="1"/>
        <v>7</v>
      </c>
      <c r="AD62" s="241">
        <f t="shared" si="1"/>
        <v>7</v>
      </c>
      <c r="AE62" s="241">
        <f t="shared" si="1"/>
        <v>7</v>
      </c>
      <c r="AF62" s="242">
        <f t="shared" si="1"/>
        <v>7</v>
      </c>
      <c r="AG62" s="240">
        <f t="shared" si="1"/>
        <v>7</v>
      </c>
      <c r="AH62" s="241">
        <f t="shared" si="1"/>
        <v>7</v>
      </c>
      <c r="AI62" s="241">
        <f t="shared" si="1"/>
        <v>7</v>
      </c>
      <c r="AJ62" s="241">
        <f t="shared" si="1"/>
        <v>7</v>
      </c>
      <c r="AK62" s="241">
        <f t="shared" si="1"/>
        <v>7</v>
      </c>
      <c r="AL62" s="241">
        <f t="shared" si="1"/>
        <v>7</v>
      </c>
      <c r="AM62" s="242">
        <f t="shared" si="1"/>
        <v>7</v>
      </c>
      <c r="AN62" s="240">
        <f t="shared" si="1"/>
        <v>7</v>
      </c>
      <c r="AO62" s="241">
        <f t="shared" si="1"/>
        <v>7</v>
      </c>
      <c r="AP62" s="241">
        <f t="shared" si="1"/>
        <v>7</v>
      </c>
      <c r="AQ62" s="241">
        <f t="shared" si="1"/>
        <v>7</v>
      </c>
      <c r="AR62" s="241">
        <f t="shared" si="1"/>
        <v>7</v>
      </c>
      <c r="AS62" s="241">
        <f t="shared" si="1"/>
        <v>7</v>
      </c>
      <c r="AT62" s="242">
        <f t="shared" si="1"/>
        <v>7</v>
      </c>
      <c r="AU62" s="240" t="str">
        <f t="shared" si="1"/>
        <v/>
      </c>
      <c r="AV62" s="241" t="str">
        <f t="shared" si="1"/>
        <v/>
      </c>
      <c r="AW62" s="242" t="str">
        <f t="shared" si="1"/>
        <v/>
      </c>
      <c r="AX62" s="469">
        <f>IF(SUMIF($F$22:$F$60, "生活相談員", AX22:AY60)=0,"",SUMIF($F$22:$F$60,"生活相談員",AX22:AY60))</f>
        <v>196</v>
      </c>
      <c r="AY62" s="470"/>
      <c r="AZ62" s="471">
        <f>IF(AX62="","",IF($BB$3="４週",AX62/4,IF($BB$3="暦月",AX62/(【記載例】地域密着型通所介護!$BB$8/7),"")))</f>
        <v>49</v>
      </c>
      <c r="BA62" s="472"/>
      <c r="BB62" s="454"/>
      <c r="BC62" s="455"/>
      <c r="BD62" s="455"/>
      <c r="BE62" s="455"/>
      <c r="BF62" s="456"/>
    </row>
    <row r="63" spans="2:58" ht="20.25" customHeight="1" x14ac:dyDescent="0.4">
      <c r="B63" s="191"/>
      <c r="C63" s="192"/>
      <c r="D63" s="192"/>
      <c r="E63" s="192"/>
      <c r="F63" s="192"/>
      <c r="G63" s="443" t="s">
        <v>192</v>
      </c>
      <c r="H63" s="443"/>
      <c r="I63" s="443"/>
      <c r="J63" s="443"/>
      <c r="K63" s="443"/>
      <c r="L63" s="443"/>
      <c r="M63" s="443"/>
      <c r="N63" s="443"/>
      <c r="O63" s="443"/>
      <c r="P63" s="443"/>
      <c r="Q63" s="443"/>
      <c r="R63" s="444"/>
      <c r="S63" s="243">
        <f t="shared" ref="S63:AW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473">
        <f>IF(SUMIF($F$22:$F$60, "介護職員", AX22:AX60)=0,"",SUMIF($F$22:$F$60, "介護職員", AX22:AX60))</f>
        <v>392</v>
      </c>
      <c r="AY63" s="474"/>
      <c r="AZ63" s="475">
        <f>IF(AX63="","",IF($BB$3="４週",AX63/4,IF($BB$3="暦月",AX63/(【記載例】地域密着型通所介護!$BB$8/7),"")))</f>
        <v>98</v>
      </c>
      <c r="BA63" s="476"/>
      <c r="BB63" s="457"/>
      <c r="BC63" s="458"/>
      <c r="BD63" s="458"/>
      <c r="BE63" s="458"/>
      <c r="BF63" s="459"/>
    </row>
    <row r="64" spans="2:58" ht="20.25" customHeight="1" x14ac:dyDescent="0.4">
      <c r="B64" s="191"/>
      <c r="C64" s="192"/>
      <c r="D64" s="192"/>
      <c r="E64" s="192"/>
      <c r="F64" s="192"/>
      <c r="G64" s="443" t="s">
        <v>194</v>
      </c>
      <c r="H64" s="443"/>
      <c r="I64" s="443"/>
      <c r="J64" s="443"/>
      <c r="K64" s="443"/>
      <c r="L64" s="443"/>
      <c r="M64" s="443"/>
      <c r="N64" s="443"/>
      <c r="O64" s="443"/>
      <c r="P64" s="443"/>
      <c r="Q64" s="443"/>
      <c r="R64" s="444"/>
      <c r="S64" s="246">
        <v>20</v>
      </c>
      <c r="T64" s="247">
        <v>20</v>
      </c>
      <c r="U64" s="247">
        <v>20</v>
      </c>
      <c r="V64" s="247">
        <v>20</v>
      </c>
      <c r="W64" s="247">
        <v>20</v>
      </c>
      <c r="X64" s="247">
        <v>20</v>
      </c>
      <c r="Y64" s="248">
        <v>20</v>
      </c>
      <c r="Z64" s="246">
        <v>20</v>
      </c>
      <c r="AA64" s="247">
        <v>20</v>
      </c>
      <c r="AB64" s="247">
        <v>20</v>
      </c>
      <c r="AC64" s="247">
        <v>20</v>
      </c>
      <c r="AD64" s="247">
        <v>20</v>
      </c>
      <c r="AE64" s="247">
        <v>20</v>
      </c>
      <c r="AF64" s="248">
        <v>20</v>
      </c>
      <c r="AG64" s="246">
        <v>20</v>
      </c>
      <c r="AH64" s="247">
        <v>20</v>
      </c>
      <c r="AI64" s="247">
        <v>20</v>
      </c>
      <c r="AJ64" s="247">
        <v>20</v>
      </c>
      <c r="AK64" s="247">
        <v>20</v>
      </c>
      <c r="AL64" s="247">
        <v>20</v>
      </c>
      <c r="AM64" s="248">
        <v>20</v>
      </c>
      <c r="AN64" s="246">
        <v>20</v>
      </c>
      <c r="AO64" s="247">
        <v>20</v>
      </c>
      <c r="AP64" s="247">
        <v>20</v>
      </c>
      <c r="AQ64" s="247">
        <v>20</v>
      </c>
      <c r="AR64" s="247">
        <v>20</v>
      </c>
      <c r="AS64" s="247">
        <v>20</v>
      </c>
      <c r="AT64" s="248">
        <v>20</v>
      </c>
      <c r="AU64" s="246"/>
      <c r="AV64" s="247"/>
      <c r="AW64" s="248"/>
      <c r="AX64" s="477"/>
      <c r="AY64" s="478"/>
      <c r="AZ64" s="478"/>
      <c r="BA64" s="479"/>
      <c r="BB64" s="457"/>
      <c r="BC64" s="458"/>
      <c r="BD64" s="458"/>
      <c r="BE64" s="458"/>
      <c r="BF64" s="459"/>
    </row>
    <row r="65" spans="1:73" ht="20.25" customHeight="1" x14ac:dyDescent="0.4">
      <c r="B65" s="191"/>
      <c r="C65" s="192"/>
      <c r="D65" s="192"/>
      <c r="E65" s="192"/>
      <c r="F65" s="192"/>
      <c r="G65" s="443" t="s">
        <v>195</v>
      </c>
      <c r="H65" s="443"/>
      <c r="I65" s="443"/>
      <c r="J65" s="443"/>
      <c r="K65" s="443"/>
      <c r="L65" s="443"/>
      <c r="M65" s="443"/>
      <c r="N65" s="443"/>
      <c r="O65" s="443"/>
      <c r="P65" s="443"/>
      <c r="Q65" s="443"/>
      <c r="R65" s="444"/>
      <c r="S65" s="246">
        <v>7</v>
      </c>
      <c r="T65" s="247">
        <v>7</v>
      </c>
      <c r="U65" s="247">
        <v>7</v>
      </c>
      <c r="V65" s="247">
        <v>7</v>
      </c>
      <c r="W65" s="247">
        <v>7</v>
      </c>
      <c r="X65" s="247">
        <v>7</v>
      </c>
      <c r="Y65" s="248">
        <v>7</v>
      </c>
      <c r="Z65" s="246">
        <v>7</v>
      </c>
      <c r="AA65" s="247">
        <v>7</v>
      </c>
      <c r="AB65" s="247">
        <v>7</v>
      </c>
      <c r="AC65" s="247">
        <v>7</v>
      </c>
      <c r="AD65" s="247">
        <v>7</v>
      </c>
      <c r="AE65" s="247">
        <v>7</v>
      </c>
      <c r="AF65" s="248">
        <v>7</v>
      </c>
      <c r="AG65" s="246">
        <v>7</v>
      </c>
      <c r="AH65" s="247">
        <v>7</v>
      </c>
      <c r="AI65" s="247">
        <v>7</v>
      </c>
      <c r="AJ65" s="247">
        <v>7</v>
      </c>
      <c r="AK65" s="247">
        <v>7</v>
      </c>
      <c r="AL65" s="247">
        <v>7</v>
      </c>
      <c r="AM65" s="248">
        <v>7</v>
      </c>
      <c r="AN65" s="246">
        <v>7</v>
      </c>
      <c r="AO65" s="247">
        <v>7</v>
      </c>
      <c r="AP65" s="247">
        <v>7</v>
      </c>
      <c r="AQ65" s="247">
        <v>7</v>
      </c>
      <c r="AR65" s="247">
        <v>7</v>
      </c>
      <c r="AS65" s="247">
        <v>7</v>
      </c>
      <c r="AT65" s="248">
        <v>7</v>
      </c>
      <c r="AU65" s="246"/>
      <c r="AV65" s="247"/>
      <c r="AW65" s="248"/>
      <c r="AX65" s="480"/>
      <c r="AY65" s="481"/>
      <c r="AZ65" s="481"/>
      <c r="BA65" s="482"/>
      <c r="BB65" s="457"/>
      <c r="BC65" s="458"/>
      <c r="BD65" s="458"/>
      <c r="BE65" s="458"/>
      <c r="BF65" s="459"/>
    </row>
    <row r="66" spans="1:73" ht="20.25" customHeight="1" thickBot="1" x14ac:dyDescent="0.45">
      <c r="B66" s="193"/>
      <c r="C66" s="194"/>
      <c r="D66" s="194"/>
      <c r="E66" s="194"/>
      <c r="F66" s="194"/>
      <c r="G66" s="277" t="s">
        <v>196</v>
      </c>
      <c r="H66" s="277"/>
      <c r="I66" s="277"/>
      <c r="J66" s="277"/>
      <c r="K66" s="277"/>
      <c r="L66" s="277"/>
      <c r="M66" s="277"/>
      <c r="N66" s="277"/>
      <c r="O66" s="277"/>
      <c r="P66" s="277"/>
      <c r="Q66" s="277"/>
      <c r="R66" s="278"/>
      <c r="S66" s="249">
        <f>IF(S65&lt;&gt;"",IF(S64&gt;15,((S64-15)/5+1)*S65,S65),"")</f>
        <v>14</v>
      </c>
      <c r="T66" s="250">
        <f t="shared" ref="T66:AW66" si="3">IF(T65&lt;&gt;"",IF(T64&gt;15,((T64-15)/5+1)*T65,T65),"")</f>
        <v>14</v>
      </c>
      <c r="U66" s="250">
        <f t="shared" si="3"/>
        <v>14</v>
      </c>
      <c r="V66" s="250">
        <f t="shared" si="3"/>
        <v>14</v>
      </c>
      <c r="W66" s="250">
        <f t="shared" si="3"/>
        <v>14</v>
      </c>
      <c r="X66" s="250">
        <f t="shared" si="3"/>
        <v>14</v>
      </c>
      <c r="Y66" s="251">
        <f t="shared" si="3"/>
        <v>14</v>
      </c>
      <c r="Z66" s="249">
        <f t="shared" si="3"/>
        <v>14</v>
      </c>
      <c r="AA66" s="250">
        <f t="shared" si="3"/>
        <v>14</v>
      </c>
      <c r="AB66" s="250">
        <f t="shared" si="3"/>
        <v>14</v>
      </c>
      <c r="AC66" s="250">
        <f t="shared" si="3"/>
        <v>14</v>
      </c>
      <c r="AD66" s="250">
        <f t="shared" si="3"/>
        <v>14</v>
      </c>
      <c r="AE66" s="250">
        <f t="shared" si="3"/>
        <v>14</v>
      </c>
      <c r="AF66" s="251">
        <f t="shared" si="3"/>
        <v>14</v>
      </c>
      <c r="AG66" s="249">
        <f t="shared" si="3"/>
        <v>14</v>
      </c>
      <c r="AH66" s="250">
        <f t="shared" si="3"/>
        <v>14</v>
      </c>
      <c r="AI66" s="250">
        <f t="shared" si="3"/>
        <v>14</v>
      </c>
      <c r="AJ66" s="250">
        <f t="shared" si="3"/>
        <v>14</v>
      </c>
      <c r="AK66" s="250">
        <f t="shared" si="3"/>
        <v>14</v>
      </c>
      <c r="AL66" s="250">
        <f t="shared" si="3"/>
        <v>14</v>
      </c>
      <c r="AM66" s="251">
        <f t="shared" si="3"/>
        <v>14</v>
      </c>
      <c r="AN66" s="249">
        <f t="shared" si="3"/>
        <v>14</v>
      </c>
      <c r="AO66" s="250">
        <f t="shared" si="3"/>
        <v>14</v>
      </c>
      <c r="AP66" s="250">
        <f t="shared" si="3"/>
        <v>14</v>
      </c>
      <c r="AQ66" s="250">
        <f t="shared" si="3"/>
        <v>14</v>
      </c>
      <c r="AR66" s="250">
        <f t="shared" si="3"/>
        <v>14</v>
      </c>
      <c r="AS66" s="250">
        <f t="shared" si="3"/>
        <v>14</v>
      </c>
      <c r="AT66" s="251">
        <f t="shared" si="3"/>
        <v>14</v>
      </c>
      <c r="AU66" s="243" t="str">
        <f t="shared" si="3"/>
        <v/>
      </c>
      <c r="AV66" s="244" t="str">
        <f t="shared" si="3"/>
        <v/>
      </c>
      <c r="AW66" s="245" t="str">
        <f t="shared" si="3"/>
        <v/>
      </c>
      <c r="AX66" s="480"/>
      <c r="AY66" s="481"/>
      <c r="AZ66" s="481"/>
      <c r="BA66" s="482"/>
      <c r="BB66" s="457"/>
      <c r="BC66" s="458"/>
      <c r="BD66" s="458"/>
      <c r="BE66" s="458"/>
      <c r="BF66" s="459"/>
    </row>
    <row r="67" spans="1:73" ht="18.75" customHeight="1" x14ac:dyDescent="0.4">
      <c r="B67" s="300" t="s">
        <v>197</v>
      </c>
      <c r="C67" s="301"/>
      <c r="D67" s="301"/>
      <c r="E67" s="301"/>
      <c r="F67" s="301"/>
      <c r="G67" s="301"/>
      <c r="H67" s="301"/>
      <c r="I67" s="301"/>
      <c r="J67" s="301"/>
      <c r="K67" s="302"/>
      <c r="L67" s="463" t="s">
        <v>60</v>
      </c>
      <c r="M67" s="463"/>
      <c r="N67" s="463"/>
      <c r="O67" s="463"/>
      <c r="P67" s="463"/>
      <c r="Q67" s="463"/>
      <c r="R67" s="464"/>
      <c r="S67" s="252">
        <f>IF($L67="","",IF(COUNTIFS($F$22:$F$60,$L67,S$22:S$60,"&gt;0")=0,"",COUNTIFS($F$22:$F$60,$L67,S$22:S$60,"&gt;0")))</f>
        <v>1</v>
      </c>
      <c r="T67" s="253">
        <f t="shared" ref="T67:AW71" si="4">IF($L67="","",IF(COUNTIFS($F$22:$F$60,$L67,T$22:T$60,"&gt;0")=0,"",COUNTIFS($F$22:$F$60,$L67,T$22:T$60,"&gt;0")))</f>
        <v>1</v>
      </c>
      <c r="U67" s="253">
        <f t="shared" si="4"/>
        <v>1</v>
      </c>
      <c r="V67" s="253">
        <f t="shared" si="4"/>
        <v>1</v>
      </c>
      <c r="W67" s="253">
        <f t="shared" si="4"/>
        <v>1</v>
      </c>
      <c r="X67" s="253">
        <f t="shared" si="4"/>
        <v>1</v>
      </c>
      <c r="Y67" s="254">
        <f t="shared" si="4"/>
        <v>1</v>
      </c>
      <c r="Z67" s="255">
        <f t="shared" si="4"/>
        <v>1</v>
      </c>
      <c r="AA67" s="253">
        <f t="shared" si="4"/>
        <v>1</v>
      </c>
      <c r="AB67" s="253">
        <f t="shared" si="4"/>
        <v>1</v>
      </c>
      <c r="AC67" s="253">
        <f t="shared" si="4"/>
        <v>1</v>
      </c>
      <c r="AD67" s="253">
        <f t="shared" si="4"/>
        <v>1</v>
      </c>
      <c r="AE67" s="253">
        <f t="shared" si="4"/>
        <v>1</v>
      </c>
      <c r="AF67" s="254">
        <f t="shared" si="4"/>
        <v>1</v>
      </c>
      <c r="AG67" s="253">
        <f t="shared" si="4"/>
        <v>1</v>
      </c>
      <c r="AH67" s="253">
        <f t="shared" si="4"/>
        <v>1</v>
      </c>
      <c r="AI67" s="253">
        <f t="shared" si="4"/>
        <v>1</v>
      </c>
      <c r="AJ67" s="253">
        <f t="shared" si="4"/>
        <v>1</v>
      </c>
      <c r="AK67" s="253">
        <f t="shared" si="4"/>
        <v>1</v>
      </c>
      <c r="AL67" s="253">
        <f t="shared" si="4"/>
        <v>1</v>
      </c>
      <c r="AM67" s="254">
        <f t="shared" si="4"/>
        <v>1</v>
      </c>
      <c r="AN67" s="253">
        <f t="shared" si="4"/>
        <v>1</v>
      </c>
      <c r="AO67" s="253">
        <f t="shared" si="4"/>
        <v>1</v>
      </c>
      <c r="AP67" s="253">
        <f t="shared" si="4"/>
        <v>1</v>
      </c>
      <c r="AQ67" s="253">
        <f t="shared" si="4"/>
        <v>1</v>
      </c>
      <c r="AR67" s="253">
        <f t="shared" si="4"/>
        <v>1</v>
      </c>
      <c r="AS67" s="253">
        <f t="shared" si="4"/>
        <v>1</v>
      </c>
      <c r="AT67" s="254">
        <f t="shared" si="4"/>
        <v>1</v>
      </c>
      <c r="AU67" s="253" t="str">
        <f t="shared" si="4"/>
        <v/>
      </c>
      <c r="AV67" s="253" t="str">
        <f t="shared" si="4"/>
        <v/>
      </c>
      <c r="AW67" s="254" t="str">
        <f t="shared" si="4"/>
        <v/>
      </c>
      <c r="AX67" s="480"/>
      <c r="AY67" s="481"/>
      <c r="AZ67" s="481"/>
      <c r="BA67" s="482"/>
      <c r="BB67" s="457"/>
      <c r="BC67" s="458"/>
      <c r="BD67" s="458"/>
      <c r="BE67" s="458"/>
      <c r="BF67" s="459"/>
    </row>
    <row r="68" spans="1:73" ht="18.75" customHeight="1" x14ac:dyDescent="0.4">
      <c r="B68" s="300"/>
      <c r="C68" s="301"/>
      <c r="D68" s="301"/>
      <c r="E68" s="301"/>
      <c r="F68" s="301"/>
      <c r="G68" s="301"/>
      <c r="H68" s="301"/>
      <c r="I68" s="301"/>
      <c r="J68" s="301"/>
      <c r="K68" s="302"/>
      <c r="L68" s="465" t="s">
        <v>5</v>
      </c>
      <c r="M68" s="465"/>
      <c r="N68" s="465"/>
      <c r="O68" s="465"/>
      <c r="P68" s="465"/>
      <c r="Q68" s="465"/>
      <c r="R68" s="466"/>
      <c r="S68" s="243">
        <f t="shared" ref="S68:AH71" si="5">IF($L68="","",IF(COUNTIFS($F$22:$F$60,$L68,S$22:S$60,"&gt;0")=0,"",COUNTIFS($F$22:$F$60,$L68,S$22:S$60,"&gt;0")))</f>
        <v>1</v>
      </c>
      <c r="T68" s="244">
        <f>IF($L68="","",IF(COUNTIFS($F$22:$F$60,$L68,T$22:T$60,"&gt;0")=0,"",COUNTIFS($F$22:$F$60,$L68,T$22:T$60,"&gt;0")))</f>
        <v>1</v>
      </c>
      <c r="U68" s="244">
        <f t="shared" si="5"/>
        <v>1</v>
      </c>
      <c r="V68" s="244">
        <f t="shared" si="5"/>
        <v>1</v>
      </c>
      <c r="W68" s="244">
        <f t="shared" si="5"/>
        <v>1</v>
      </c>
      <c r="X68" s="244">
        <f t="shared" si="5"/>
        <v>1</v>
      </c>
      <c r="Y68" s="245">
        <f t="shared" si="5"/>
        <v>1</v>
      </c>
      <c r="Z68" s="256">
        <f t="shared" si="5"/>
        <v>1</v>
      </c>
      <c r="AA68" s="244">
        <f t="shared" si="5"/>
        <v>1</v>
      </c>
      <c r="AB68" s="244">
        <f t="shared" si="5"/>
        <v>1</v>
      </c>
      <c r="AC68" s="244">
        <f t="shared" si="5"/>
        <v>1</v>
      </c>
      <c r="AD68" s="244">
        <f t="shared" si="5"/>
        <v>1</v>
      </c>
      <c r="AE68" s="244">
        <f t="shared" si="5"/>
        <v>1</v>
      </c>
      <c r="AF68" s="245">
        <f t="shared" si="5"/>
        <v>1</v>
      </c>
      <c r="AG68" s="244">
        <f t="shared" si="5"/>
        <v>1</v>
      </c>
      <c r="AH68" s="244">
        <f t="shared" si="5"/>
        <v>1</v>
      </c>
      <c r="AI68" s="244">
        <f t="shared" si="4"/>
        <v>1</v>
      </c>
      <c r="AJ68" s="244">
        <f t="shared" si="4"/>
        <v>1</v>
      </c>
      <c r="AK68" s="244">
        <f t="shared" si="4"/>
        <v>1</v>
      </c>
      <c r="AL68" s="244">
        <f t="shared" si="4"/>
        <v>1</v>
      </c>
      <c r="AM68" s="245">
        <f t="shared" si="4"/>
        <v>1</v>
      </c>
      <c r="AN68" s="244">
        <f t="shared" si="4"/>
        <v>1</v>
      </c>
      <c r="AO68" s="244">
        <f t="shared" si="4"/>
        <v>1</v>
      </c>
      <c r="AP68" s="244">
        <f t="shared" si="4"/>
        <v>1</v>
      </c>
      <c r="AQ68" s="244">
        <f t="shared" si="4"/>
        <v>1</v>
      </c>
      <c r="AR68" s="244">
        <f t="shared" si="4"/>
        <v>1</v>
      </c>
      <c r="AS68" s="244">
        <f t="shared" si="4"/>
        <v>1</v>
      </c>
      <c r="AT68" s="245">
        <f t="shared" si="4"/>
        <v>1</v>
      </c>
      <c r="AU68" s="244" t="str">
        <f t="shared" si="4"/>
        <v/>
      </c>
      <c r="AV68" s="244" t="str">
        <f t="shared" si="4"/>
        <v/>
      </c>
      <c r="AW68" s="245" t="str">
        <f t="shared" si="4"/>
        <v/>
      </c>
      <c r="AX68" s="480"/>
      <c r="AY68" s="481"/>
      <c r="AZ68" s="481"/>
      <c r="BA68" s="482"/>
      <c r="BB68" s="457"/>
      <c r="BC68" s="458"/>
      <c r="BD68" s="458"/>
      <c r="BE68" s="458"/>
      <c r="BF68" s="459"/>
    </row>
    <row r="69" spans="1:73" ht="18.75" customHeight="1" x14ac:dyDescent="0.4">
      <c r="B69" s="300"/>
      <c r="C69" s="301"/>
      <c r="D69" s="301"/>
      <c r="E69" s="301"/>
      <c r="F69" s="301"/>
      <c r="G69" s="301"/>
      <c r="H69" s="301"/>
      <c r="I69" s="301"/>
      <c r="J69" s="301"/>
      <c r="K69" s="302"/>
      <c r="L69" s="465" t="s">
        <v>61</v>
      </c>
      <c r="M69" s="465"/>
      <c r="N69" s="465"/>
      <c r="O69" s="465"/>
      <c r="P69" s="465"/>
      <c r="Q69" s="465"/>
      <c r="R69" s="466"/>
      <c r="S69" s="243">
        <f t="shared" si="5"/>
        <v>2</v>
      </c>
      <c r="T69" s="244">
        <f t="shared" si="4"/>
        <v>2</v>
      </c>
      <c r="U69" s="244">
        <f t="shared" si="4"/>
        <v>2</v>
      </c>
      <c r="V69" s="244">
        <f t="shared" si="4"/>
        <v>2</v>
      </c>
      <c r="W69" s="244">
        <f t="shared" si="4"/>
        <v>2</v>
      </c>
      <c r="X69" s="244">
        <f>IF($L69="","",IF(COUNTIFS($F$22:$F$60,$L69,X$22:X$60,"&gt;0")=0,"",COUNTIFS($F$22:$F$60,$L69,X$22:X$60,"&gt;0")))</f>
        <v>2</v>
      </c>
      <c r="Y69" s="245">
        <f t="shared" si="4"/>
        <v>2</v>
      </c>
      <c r="Z69" s="256">
        <f t="shared" si="4"/>
        <v>2</v>
      </c>
      <c r="AA69" s="244">
        <f t="shared" si="4"/>
        <v>2</v>
      </c>
      <c r="AB69" s="244">
        <f t="shared" si="4"/>
        <v>2</v>
      </c>
      <c r="AC69" s="244">
        <f t="shared" si="4"/>
        <v>2</v>
      </c>
      <c r="AD69" s="244">
        <f t="shared" si="4"/>
        <v>2</v>
      </c>
      <c r="AE69" s="244">
        <f t="shared" si="4"/>
        <v>2</v>
      </c>
      <c r="AF69" s="245">
        <f t="shared" si="4"/>
        <v>2</v>
      </c>
      <c r="AG69" s="244">
        <f t="shared" si="4"/>
        <v>2</v>
      </c>
      <c r="AH69" s="244">
        <f t="shared" si="4"/>
        <v>2</v>
      </c>
      <c r="AI69" s="244">
        <f t="shared" si="4"/>
        <v>2</v>
      </c>
      <c r="AJ69" s="244">
        <f t="shared" si="4"/>
        <v>2</v>
      </c>
      <c r="AK69" s="244">
        <f t="shared" si="4"/>
        <v>2</v>
      </c>
      <c r="AL69" s="244">
        <f t="shared" si="4"/>
        <v>2</v>
      </c>
      <c r="AM69" s="245">
        <f t="shared" si="4"/>
        <v>2</v>
      </c>
      <c r="AN69" s="244">
        <f t="shared" si="4"/>
        <v>2</v>
      </c>
      <c r="AO69" s="244">
        <f t="shared" si="4"/>
        <v>2</v>
      </c>
      <c r="AP69" s="244">
        <f t="shared" si="4"/>
        <v>2</v>
      </c>
      <c r="AQ69" s="244">
        <f t="shared" si="4"/>
        <v>2</v>
      </c>
      <c r="AR69" s="244">
        <f t="shared" si="4"/>
        <v>2</v>
      </c>
      <c r="AS69" s="244">
        <f t="shared" si="4"/>
        <v>2</v>
      </c>
      <c r="AT69" s="245">
        <f t="shared" si="4"/>
        <v>2</v>
      </c>
      <c r="AU69" s="244" t="str">
        <f t="shared" si="4"/>
        <v/>
      </c>
      <c r="AV69" s="244" t="str">
        <f t="shared" si="4"/>
        <v/>
      </c>
      <c r="AW69" s="245" t="str">
        <f t="shared" si="4"/>
        <v/>
      </c>
      <c r="AX69" s="480"/>
      <c r="AY69" s="481"/>
      <c r="AZ69" s="481"/>
      <c r="BA69" s="482"/>
      <c r="BB69" s="457"/>
      <c r="BC69" s="458"/>
      <c r="BD69" s="458"/>
      <c r="BE69" s="458"/>
      <c r="BF69" s="459"/>
    </row>
    <row r="70" spans="1:73" ht="18.75" customHeight="1" x14ac:dyDescent="0.4">
      <c r="B70" s="300"/>
      <c r="C70" s="301"/>
      <c r="D70" s="301"/>
      <c r="E70" s="301"/>
      <c r="F70" s="301"/>
      <c r="G70" s="301"/>
      <c r="H70" s="301"/>
      <c r="I70" s="301"/>
      <c r="J70" s="301"/>
      <c r="K70" s="302"/>
      <c r="L70" s="465" t="s">
        <v>62</v>
      </c>
      <c r="M70" s="465"/>
      <c r="N70" s="465"/>
      <c r="O70" s="465"/>
      <c r="P70" s="465"/>
      <c r="Q70" s="465"/>
      <c r="R70" s="466"/>
      <c r="S70" s="243">
        <f t="shared" si="5"/>
        <v>1</v>
      </c>
      <c r="T70" s="244">
        <f t="shared" si="4"/>
        <v>1</v>
      </c>
      <c r="U70" s="244">
        <f t="shared" si="4"/>
        <v>1</v>
      </c>
      <c r="V70" s="244">
        <f t="shared" si="4"/>
        <v>1</v>
      </c>
      <c r="W70" s="244">
        <f t="shared" si="4"/>
        <v>1</v>
      </c>
      <c r="X70" s="244">
        <f t="shared" si="4"/>
        <v>1</v>
      </c>
      <c r="Y70" s="245">
        <f t="shared" si="4"/>
        <v>1</v>
      </c>
      <c r="Z70" s="256">
        <f t="shared" si="4"/>
        <v>1</v>
      </c>
      <c r="AA70" s="244">
        <f t="shared" si="4"/>
        <v>1</v>
      </c>
      <c r="AB70" s="244">
        <f t="shared" si="4"/>
        <v>1</v>
      </c>
      <c r="AC70" s="244">
        <f t="shared" si="4"/>
        <v>1</v>
      </c>
      <c r="AD70" s="244">
        <f t="shared" si="4"/>
        <v>1</v>
      </c>
      <c r="AE70" s="244">
        <f t="shared" si="4"/>
        <v>1</v>
      </c>
      <c r="AF70" s="245">
        <f t="shared" si="4"/>
        <v>1</v>
      </c>
      <c r="AG70" s="244">
        <f t="shared" si="4"/>
        <v>1</v>
      </c>
      <c r="AH70" s="244">
        <f t="shared" si="4"/>
        <v>1</v>
      </c>
      <c r="AI70" s="244">
        <f t="shared" si="4"/>
        <v>1</v>
      </c>
      <c r="AJ70" s="244">
        <f t="shared" si="4"/>
        <v>1</v>
      </c>
      <c r="AK70" s="244">
        <f t="shared" si="4"/>
        <v>1</v>
      </c>
      <c r="AL70" s="244">
        <f t="shared" si="4"/>
        <v>1</v>
      </c>
      <c r="AM70" s="245">
        <f t="shared" si="4"/>
        <v>1</v>
      </c>
      <c r="AN70" s="244">
        <f t="shared" si="4"/>
        <v>1</v>
      </c>
      <c r="AO70" s="244">
        <f t="shared" si="4"/>
        <v>1</v>
      </c>
      <c r="AP70" s="244">
        <f t="shared" si="4"/>
        <v>1</v>
      </c>
      <c r="AQ70" s="244">
        <f t="shared" si="4"/>
        <v>1</v>
      </c>
      <c r="AR70" s="244">
        <f t="shared" si="4"/>
        <v>1</v>
      </c>
      <c r="AS70" s="244">
        <f t="shared" si="4"/>
        <v>1</v>
      </c>
      <c r="AT70" s="245">
        <f t="shared" si="4"/>
        <v>1</v>
      </c>
      <c r="AU70" s="244" t="str">
        <f t="shared" si="4"/>
        <v/>
      </c>
      <c r="AV70" s="244" t="str">
        <f t="shared" si="4"/>
        <v/>
      </c>
      <c r="AW70" s="245" t="str">
        <f t="shared" si="4"/>
        <v/>
      </c>
      <c r="AX70" s="480"/>
      <c r="AY70" s="481"/>
      <c r="AZ70" s="481"/>
      <c r="BA70" s="482"/>
      <c r="BB70" s="457"/>
      <c r="BC70" s="458"/>
      <c r="BD70" s="458"/>
      <c r="BE70" s="458"/>
      <c r="BF70" s="459"/>
    </row>
    <row r="71" spans="1:73" ht="18.75" customHeight="1" thickBot="1" x14ac:dyDescent="0.45">
      <c r="B71" s="303"/>
      <c r="C71" s="304"/>
      <c r="D71" s="304"/>
      <c r="E71" s="304"/>
      <c r="F71" s="304"/>
      <c r="G71" s="304"/>
      <c r="H71" s="304"/>
      <c r="I71" s="304"/>
      <c r="J71" s="304"/>
      <c r="K71" s="305"/>
      <c r="L71" s="467"/>
      <c r="M71" s="467"/>
      <c r="N71" s="467"/>
      <c r="O71" s="467"/>
      <c r="P71" s="467"/>
      <c r="Q71" s="467"/>
      <c r="R71" s="468"/>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483"/>
      <c r="AY71" s="484"/>
      <c r="AZ71" s="484"/>
      <c r="BA71" s="485"/>
      <c r="BB71" s="460"/>
      <c r="BC71" s="461"/>
      <c r="BD71" s="461"/>
      <c r="BE71" s="461"/>
      <c r="BF71" s="462"/>
    </row>
    <row r="72" spans="1:73" ht="13.5" customHeight="1" x14ac:dyDescent="0.4">
      <c r="C72" s="195"/>
      <c r="D72" s="195"/>
      <c r="E72" s="195"/>
      <c r="F72" s="195"/>
      <c r="G72" s="196"/>
      <c r="H72" s="197"/>
      <c r="AF72" s="166"/>
    </row>
    <row r="73" spans="1:73" ht="11.45" customHeight="1" x14ac:dyDescent="0.4">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4">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4">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4">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4">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4">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4">
      <c r="C80" s="166"/>
      <c r="D80" s="166"/>
      <c r="E80" s="166"/>
      <c r="F80" s="166"/>
      <c r="G80" s="166"/>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547" priority="295">
      <formula>INDIRECT(ADDRESS(ROW(),COLUMN()))=TRUNC(INDIRECT(ADDRESS(ROW(),COLUMN())))</formula>
    </cfRule>
  </conditionalFormatting>
  <conditionalFormatting sqref="S23">
    <cfRule type="expression" dxfId="546" priority="294">
      <formula>INDIRECT(ADDRESS(ROW(),COLUMN()))=TRUNC(INDIRECT(ADDRESS(ROW(),COLUMN())))</formula>
    </cfRule>
  </conditionalFormatting>
  <conditionalFormatting sqref="T24:Y24">
    <cfRule type="expression" dxfId="545" priority="293">
      <formula>INDIRECT(ADDRESS(ROW(),COLUMN()))=TRUNC(INDIRECT(ADDRESS(ROW(),COLUMN())))</formula>
    </cfRule>
  </conditionalFormatting>
  <conditionalFormatting sqref="T23:Y23">
    <cfRule type="expression" dxfId="544" priority="292">
      <formula>INDIRECT(ADDRESS(ROW(),COLUMN()))=TRUNC(INDIRECT(ADDRESS(ROW(),COLUMN())))</formula>
    </cfRule>
  </conditionalFormatting>
  <conditionalFormatting sqref="Z24">
    <cfRule type="expression" dxfId="543" priority="291">
      <formula>INDIRECT(ADDRESS(ROW(),COLUMN()))=TRUNC(INDIRECT(ADDRESS(ROW(),COLUMN())))</formula>
    </cfRule>
  </conditionalFormatting>
  <conditionalFormatting sqref="Z23">
    <cfRule type="expression" dxfId="542" priority="290">
      <formula>INDIRECT(ADDRESS(ROW(),COLUMN()))=TRUNC(INDIRECT(ADDRESS(ROW(),COLUMN())))</formula>
    </cfRule>
  </conditionalFormatting>
  <conditionalFormatting sqref="AA24:AF24">
    <cfRule type="expression" dxfId="541" priority="289">
      <formula>INDIRECT(ADDRESS(ROW(),COLUMN()))=TRUNC(INDIRECT(ADDRESS(ROW(),COLUMN())))</formula>
    </cfRule>
  </conditionalFormatting>
  <conditionalFormatting sqref="AA23:AF23">
    <cfRule type="expression" dxfId="540" priority="288">
      <formula>INDIRECT(ADDRESS(ROW(),COLUMN()))=TRUNC(INDIRECT(ADDRESS(ROW(),COLUMN())))</formula>
    </cfRule>
  </conditionalFormatting>
  <conditionalFormatting sqref="AG24">
    <cfRule type="expression" dxfId="539" priority="287">
      <formula>INDIRECT(ADDRESS(ROW(),COLUMN()))=TRUNC(INDIRECT(ADDRESS(ROW(),COLUMN())))</formula>
    </cfRule>
  </conditionalFormatting>
  <conditionalFormatting sqref="AG23">
    <cfRule type="expression" dxfId="538" priority="286">
      <formula>INDIRECT(ADDRESS(ROW(),COLUMN()))=TRUNC(INDIRECT(ADDRESS(ROW(),COLUMN())))</formula>
    </cfRule>
  </conditionalFormatting>
  <conditionalFormatting sqref="AH24:AM24">
    <cfRule type="expression" dxfId="537" priority="285">
      <formula>INDIRECT(ADDRESS(ROW(),COLUMN()))=TRUNC(INDIRECT(ADDRESS(ROW(),COLUMN())))</formula>
    </cfRule>
  </conditionalFormatting>
  <conditionalFormatting sqref="AH23:AM23">
    <cfRule type="expression" dxfId="536" priority="284">
      <formula>INDIRECT(ADDRESS(ROW(),COLUMN()))=TRUNC(INDIRECT(ADDRESS(ROW(),COLUMN())))</formula>
    </cfRule>
  </conditionalFormatting>
  <conditionalFormatting sqref="AN24">
    <cfRule type="expression" dxfId="535" priority="283">
      <formula>INDIRECT(ADDRESS(ROW(),COLUMN()))=TRUNC(INDIRECT(ADDRESS(ROW(),COLUMN())))</formula>
    </cfRule>
  </conditionalFormatting>
  <conditionalFormatting sqref="AN23">
    <cfRule type="expression" dxfId="534" priority="282">
      <formula>INDIRECT(ADDRESS(ROW(),COLUMN()))=TRUNC(INDIRECT(ADDRESS(ROW(),COLUMN())))</formula>
    </cfRule>
  </conditionalFormatting>
  <conditionalFormatting sqref="AO24:AT24">
    <cfRule type="expression" dxfId="533" priority="281">
      <formula>INDIRECT(ADDRESS(ROW(),COLUMN()))=TRUNC(INDIRECT(ADDRESS(ROW(),COLUMN())))</formula>
    </cfRule>
  </conditionalFormatting>
  <conditionalFormatting sqref="AO23:AT23">
    <cfRule type="expression" dxfId="532" priority="280">
      <formula>INDIRECT(ADDRESS(ROW(),COLUMN()))=TRUNC(INDIRECT(ADDRESS(ROW(),COLUMN())))</formula>
    </cfRule>
  </conditionalFormatting>
  <conditionalFormatting sqref="AU24">
    <cfRule type="expression" dxfId="531" priority="279">
      <formula>INDIRECT(ADDRESS(ROW(),COLUMN()))=TRUNC(INDIRECT(ADDRESS(ROW(),COLUMN())))</formula>
    </cfRule>
  </conditionalFormatting>
  <conditionalFormatting sqref="AU23">
    <cfRule type="expression" dxfId="530" priority="278">
      <formula>INDIRECT(ADDRESS(ROW(),COLUMN()))=TRUNC(INDIRECT(ADDRESS(ROW(),COLUMN())))</formula>
    </cfRule>
  </conditionalFormatting>
  <conditionalFormatting sqref="AV24:AW24">
    <cfRule type="expression" dxfId="529" priority="277">
      <formula>INDIRECT(ADDRESS(ROW(),COLUMN()))=TRUNC(INDIRECT(ADDRESS(ROW(),COLUMN())))</formula>
    </cfRule>
  </conditionalFormatting>
  <conditionalFormatting sqref="AV23:AW23">
    <cfRule type="expression" dxfId="528" priority="276">
      <formula>INDIRECT(ADDRESS(ROW(),COLUMN()))=TRUNC(INDIRECT(ADDRESS(ROW(),COLUMN())))</formula>
    </cfRule>
  </conditionalFormatting>
  <conditionalFormatting sqref="AX23:BA24">
    <cfRule type="expression" dxfId="527" priority="275">
      <formula>INDIRECT(ADDRESS(ROW(),COLUMN()))=TRUNC(INDIRECT(ADDRESS(ROW(),COLUMN())))</formula>
    </cfRule>
  </conditionalFormatting>
  <conditionalFormatting sqref="S27">
    <cfRule type="expression" dxfId="526" priority="254">
      <formula>INDIRECT(ADDRESS(ROW(),COLUMN()))=TRUNC(INDIRECT(ADDRESS(ROW(),COLUMN())))</formula>
    </cfRule>
  </conditionalFormatting>
  <conditionalFormatting sqref="S26">
    <cfRule type="expression" dxfId="525" priority="253">
      <formula>INDIRECT(ADDRESS(ROW(),COLUMN()))=TRUNC(INDIRECT(ADDRESS(ROW(),COLUMN())))</formula>
    </cfRule>
  </conditionalFormatting>
  <conditionalFormatting sqref="T27:Y27">
    <cfRule type="expression" dxfId="524" priority="252">
      <formula>INDIRECT(ADDRESS(ROW(),COLUMN()))=TRUNC(INDIRECT(ADDRESS(ROW(),COLUMN())))</formula>
    </cfRule>
  </conditionalFormatting>
  <conditionalFormatting sqref="T26:Y26">
    <cfRule type="expression" dxfId="523" priority="251">
      <formula>INDIRECT(ADDRESS(ROW(),COLUMN()))=TRUNC(INDIRECT(ADDRESS(ROW(),COLUMN())))</formula>
    </cfRule>
  </conditionalFormatting>
  <conditionalFormatting sqref="Z27">
    <cfRule type="expression" dxfId="522" priority="250">
      <formula>INDIRECT(ADDRESS(ROW(),COLUMN()))=TRUNC(INDIRECT(ADDRESS(ROW(),COLUMN())))</formula>
    </cfRule>
  </conditionalFormatting>
  <conditionalFormatting sqref="Z26">
    <cfRule type="expression" dxfId="521" priority="249">
      <formula>INDIRECT(ADDRESS(ROW(),COLUMN()))=TRUNC(INDIRECT(ADDRESS(ROW(),COLUMN())))</formula>
    </cfRule>
  </conditionalFormatting>
  <conditionalFormatting sqref="AA27:AF27">
    <cfRule type="expression" dxfId="520" priority="248">
      <formula>INDIRECT(ADDRESS(ROW(),COLUMN()))=TRUNC(INDIRECT(ADDRESS(ROW(),COLUMN())))</formula>
    </cfRule>
  </conditionalFormatting>
  <conditionalFormatting sqref="AA26:AF26">
    <cfRule type="expression" dxfId="519" priority="247">
      <formula>INDIRECT(ADDRESS(ROW(),COLUMN()))=TRUNC(INDIRECT(ADDRESS(ROW(),COLUMN())))</formula>
    </cfRule>
  </conditionalFormatting>
  <conditionalFormatting sqref="AG27">
    <cfRule type="expression" dxfId="518" priority="246">
      <formula>INDIRECT(ADDRESS(ROW(),COLUMN()))=TRUNC(INDIRECT(ADDRESS(ROW(),COLUMN())))</formula>
    </cfRule>
  </conditionalFormatting>
  <conditionalFormatting sqref="AG26">
    <cfRule type="expression" dxfId="517" priority="245">
      <formula>INDIRECT(ADDRESS(ROW(),COLUMN()))=TRUNC(INDIRECT(ADDRESS(ROW(),COLUMN())))</formula>
    </cfRule>
  </conditionalFormatting>
  <conditionalFormatting sqref="AH27:AM27">
    <cfRule type="expression" dxfId="516" priority="244">
      <formula>INDIRECT(ADDRESS(ROW(),COLUMN()))=TRUNC(INDIRECT(ADDRESS(ROW(),COLUMN())))</formula>
    </cfRule>
  </conditionalFormatting>
  <conditionalFormatting sqref="AH26:AM26">
    <cfRule type="expression" dxfId="515" priority="243">
      <formula>INDIRECT(ADDRESS(ROW(),COLUMN()))=TRUNC(INDIRECT(ADDRESS(ROW(),COLUMN())))</formula>
    </cfRule>
  </conditionalFormatting>
  <conditionalFormatting sqref="AN27">
    <cfRule type="expression" dxfId="514" priority="242">
      <formula>INDIRECT(ADDRESS(ROW(),COLUMN()))=TRUNC(INDIRECT(ADDRESS(ROW(),COLUMN())))</formula>
    </cfRule>
  </conditionalFormatting>
  <conditionalFormatting sqref="AN26">
    <cfRule type="expression" dxfId="513" priority="241">
      <formula>INDIRECT(ADDRESS(ROW(),COLUMN()))=TRUNC(INDIRECT(ADDRESS(ROW(),COLUMN())))</formula>
    </cfRule>
  </conditionalFormatting>
  <conditionalFormatting sqref="AO27:AT27">
    <cfRule type="expression" dxfId="512" priority="240">
      <formula>INDIRECT(ADDRESS(ROW(),COLUMN()))=TRUNC(INDIRECT(ADDRESS(ROW(),COLUMN())))</formula>
    </cfRule>
  </conditionalFormatting>
  <conditionalFormatting sqref="AO26:AT26">
    <cfRule type="expression" dxfId="511" priority="239">
      <formula>INDIRECT(ADDRESS(ROW(),COLUMN()))=TRUNC(INDIRECT(ADDRESS(ROW(),COLUMN())))</formula>
    </cfRule>
  </conditionalFormatting>
  <conditionalFormatting sqref="AU27">
    <cfRule type="expression" dxfId="510" priority="238">
      <formula>INDIRECT(ADDRESS(ROW(),COLUMN()))=TRUNC(INDIRECT(ADDRESS(ROW(),COLUMN())))</formula>
    </cfRule>
  </conditionalFormatting>
  <conditionalFormatting sqref="AU26">
    <cfRule type="expression" dxfId="509" priority="237">
      <formula>INDIRECT(ADDRESS(ROW(),COLUMN()))=TRUNC(INDIRECT(ADDRESS(ROW(),COLUMN())))</formula>
    </cfRule>
  </conditionalFormatting>
  <conditionalFormatting sqref="AV27:AW27">
    <cfRule type="expression" dxfId="508" priority="236">
      <formula>INDIRECT(ADDRESS(ROW(),COLUMN()))=TRUNC(INDIRECT(ADDRESS(ROW(),COLUMN())))</formula>
    </cfRule>
  </conditionalFormatting>
  <conditionalFormatting sqref="AV26:AW26">
    <cfRule type="expression" dxfId="507" priority="235">
      <formula>INDIRECT(ADDRESS(ROW(),COLUMN()))=TRUNC(INDIRECT(ADDRESS(ROW(),COLUMN())))</formula>
    </cfRule>
  </conditionalFormatting>
  <conditionalFormatting sqref="AX26:BA27">
    <cfRule type="expression" dxfId="506" priority="234">
      <formula>INDIRECT(ADDRESS(ROW(),COLUMN()))=TRUNC(INDIRECT(ADDRESS(ROW(),COLUMN())))</formula>
    </cfRule>
  </conditionalFormatting>
  <conditionalFormatting sqref="S30">
    <cfRule type="expression" dxfId="505" priority="233">
      <formula>INDIRECT(ADDRESS(ROW(),COLUMN()))=TRUNC(INDIRECT(ADDRESS(ROW(),COLUMN())))</formula>
    </cfRule>
  </conditionalFormatting>
  <conditionalFormatting sqref="S29">
    <cfRule type="expression" dxfId="504" priority="232">
      <formula>INDIRECT(ADDRESS(ROW(),COLUMN()))=TRUNC(INDIRECT(ADDRESS(ROW(),COLUMN())))</formula>
    </cfRule>
  </conditionalFormatting>
  <conditionalFormatting sqref="T30:Y30">
    <cfRule type="expression" dxfId="503" priority="231">
      <formula>INDIRECT(ADDRESS(ROW(),COLUMN()))=TRUNC(INDIRECT(ADDRESS(ROW(),COLUMN())))</formula>
    </cfRule>
  </conditionalFormatting>
  <conditionalFormatting sqref="T29:Y29">
    <cfRule type="expression" dxfId="502" priority="230">
      <formula>INDIRECT(ADDRESS(ROW(),COLUMN()))=TRUNC(INDIRECT(ADDRESS(ROW(),COLUMN())))</formula>
    </cfRule>
  </conditionalFormatting>
  <conditionalFormatting sqref="Z30">
    <cfRule type="expression" dxfId="501" priority="229">
      <formula>INDIRECT(ADDRESS(ROW(),COLUMN()))=TRUNC(INDIRECT(ADDRESS(ROW(),COLUMN())))</formula>
    </cfRule>
  </conditionalFormatting>
  <conditionalFormatting sqref="Z29">
    <cfRule type="expression" dxfId="500" priority="228">
      <formula>INDIRECT(ADDRESS(ROW(),COLUMN()))=TRUNC(INDIRECT(ADDRESS(ROW(),COLUMN())))</formula>
    </cfRule>
  </conditionalFormatting>
  <conditionalFormatting sqref="AA30:AF30">
    <cfRule type="expression" dxfId="499" priority="227">
      <formula>INDIRECT(ADDRESS(ROW(),COLUMN()))=TRUNC(INDIRECT(ADDRESS(ROW(),COLUMN())))</formula>
    </cfRule>
  </conditionalFormatting>
  <conditionalFormatting sqref="AA29:AF29">
    <cfRule type="expression" dxfId="498" priority="226">
      <formula>INDIRECT(ADDRESS(ROW(),COLUMN()))=TRUNC(INDIRECT(ADDRESS(ROW(),COLUMN())))</formula>
    </cfRule>
  </conditionalFormatting>
  <conditionalFormatting sqref="AG30">
    <cfRule type="expression" dxfId="497" priority="225">
      <formula>INDIRECT(ADDRESS(ROW(),COLUMN()))=TRUNC(INDIRECT(ADDRESS(ROW(),COLUMN())))</formula>
    </cfRule>
  </conditionalFormatting>
  <conditionalFormatting sqref="AG29">
    <cfRule type="expression" dxfId="496" priority="224">
      <formula>INDIRECT(ADDRESS(ROW(),COLUMN()))=TRUNC(INDIRECT(ADDRESS(ROW(),COLUMN())))</formula>
    </cfRule>
  </conditionalFormatting>
  <conditionalFormatting sqref="AH30:AM30">
    <cfRule type="expression" dxfId="495" priority="223">
      <formula>INDIRECT(ADDRESS(ROW(),COLUMN()))=TRUNC(INDIRECT(ADDRESS(ROW(),COLUMN())))</formula>
    </cfRule>
  </conditionalFormatting>
  <conditionalFormatting sqref="AH29:AM29">
    <cfRule type="expression" dxfId="494" priority="222">
      <formula>INDIRECT(ADDRESS(ROW(),COLUMN()))=TRUNC(INDIRECT(ADDRESS(ROW(),COLUMN())))</formula>
    </cfRule>
  </conditionalFormatting>
  <conditionalFormatting sqref="AN30">
    <cfRule type="expression" dxfId="493" priority="221">
      <formula>INDIRECT(ADDRESS(ROW(),COLUMN()))=TRUNC(INDIRECT(ADDRESS(ROW(),COLUMN())))</formula>
    </cfRule>
  </conditionalFormatting>
  <conditionalFormatting sqref="AN29">
    <cfRule type="expression" dxfId="492" priority="220">
      <formula>INDIRECT(ADDRESS(ROW(),COLUMN()))=TRUNC(INDIRECT(ADDRESS(ROW(),COLUMN())))</formula>
    </cfRule>
  </conditionalFormatting>
  <conditionalFormatting sqref="AO30:AT30">
    <cfRule type="expression" dxfId="491" priority="219">
      <formula>INDIRECT(ADDRESS(ROW(),COLUMN()))=TRUNC(INDIRECT(ADDRESS(ROW(),COLUMN())))</formula>
    </cfRule>
  </conditionalFormatting>
  <conditionalFormatting sqref="AO29:AT29">
    <cfRule type="expression" dxfId="490" priority="218">
      <formula>INDIRECT(ADDRESS(ROW(),COLUMN()))=TRUNC(INDIRECT(ADDRESS(ROW(),COLUMN())))</formula>
    </cfRule>
  </conditionalFormatting>
  <conditionalFormatting sqref="AU30">
    <cfRule type="expression" dxfId="489" priority="217">
      <formula>INDIRECT(ADDRESS(ROW(),COLUMN()))=TRUNC(INDIRECT(ADDRESS(ROW(),COLUMN())))</formula>
    </cfRule>
  </conditionalFormatting>
  <conditionalFormatting sqref="AU29">
    <cfRule type="expression" dxfId="488" priority="216">
      <formula>INDIRECT(ADDRESS(ROW(),COLUMN()))=TRUNC(INDIRECT(ADDRESS(ROW(),COLUMN())))</formula>
    </cfRule>
  </conditionalFormatting>
  <conditionalFormatting sqref="AV30:AW30">
    <cfRule type="expression" dxfId="487" priority="215">
      <formula>INDIRECT(ADDRESS(ROW(),COLUMN()))=TRUNC(INDIRECT(ADDRESS(ROW(),COLUMN())))</formula>
    </cfRule>
  </conditionalFormatting>
  <conditionalFormatting sqref="AV29:AW29">
    <cfRule type="expression" dxfId="486" priority="214">
      <formula>INDIRECT(ADDRESS(ROW(),COLUMN()))=TRUNC(INDIRECT(ADDRESS(ROW(),COLUMN())))</formula>
    </cfRule>
  </conditionalFormatting>
  <conditionalFormatting sqref="AX29:BA30">
    <cfRule type="expression" dxfId="485" priority="213">
      <formula>INDIRECT(ADDRESS(ROW(),COLUMN()))=TRUNC(INDIRECT(ADDRESS(ROW(),COLUMN())))</formula>
    </cfRule>
  </conditionalFormatting>
  <conditionalFormatting sqref="S33">
    <cfRule type="expression" dxfId="484" priority="212">
      <formula>INDIRECT(ADDRESS(ROW(),COLUMN()))=TRUNC(INDIRECT(ADDRESS(ROW(),COLUMN())))</formula>
    </cfRule>
  </conditionalFormatting>
  <conditionalFormatting sqref="S32">
    <cfRule type="expression" dxfId="483" priority="211">
      <formula>INDIRECT(ADDRESS(ROW(),COLUMN()))=TRUNC(INDIRECT(ADDRESS(ROW(),COLUMN())))</formula>
    </cfRule>
  </conditionalFormatting>
  <conditionalFormatting sqref="T33:Y33">
    <cfRule type="expression" dxfId="482" priority="210">
      <formula>INDIRECT(ADDRESS(ROW(),COLUMN()))=TRUNC(INDIRECT(ADDRESS(ROW(),COLUMN())))</formula>
    </cfRule>
  </conditionalFormatting>
  <conditionalFormatting sqref="T32:Y32">
    <cfRule type="expression" dxfId="481" priority="209">
      <formula>INDIRECT(ADDRESS(ROW(),COLUMN()))=TRUNC(INDIRECT(ADDRESS(ROW(),COLUMN())))</formula>
    </cfRule>
  </conditionalFormatting>
  <conditionalFormatting sqref="Z33">
    <cfRule type="expression" dxfId="480" priority="208">
      <formula>INDIRECT(ADDRESS(ROW(),COLUMN()))=TRUNC(INDIRECT(ADDRESS(ROW(),COLUMN())))</formula>
    </cfRule>
  </conditionalFormatting>
  <conditionalFormatting sqref="Z32">
    <cfRule type="expression" dxfId="479" priority="207">
      <formula>INDIRECT(ADDRESS(ROW(),COLUMN()))=TRUNC(INDIRECT(ADDRESS(ROW(),COLUMN())))</formula>
    </cfRule>
  </conditionalFormatting>
  <conditionalFormatting sqref="AA33:AF33">
    <cfRule type="expression" dxfId="478" priority="206">
      <formula>INDIRECT(ADDRESS(ROW(),COLUMN()))=TRUNC(INDIRECT(ADDRESS(ROW(),COLUMN())))</formula>
    </cfRule>
  </conditionalFormatting>
  <conditionalFormatting sqref="AA32:AF32">
    <cfRule type="expression" dxfId="477" priority="205">
      <formula>INDIRECT(ADDRESS(ROW(),COLUMN()))=TRUNC(INDIRECT(ADDRESS(ROW(),COLUMN())))</formula>
    </cfRule>
  </conditionalFormatting>
  <conditionalFormatting sqref="AG33">
    <cfRule type="expression" dxfId="476" priority="204">
      <formula>INDIRECT(ADDRESS(ROW(),COLUMN()))=TRUNC(INDIRECT(ADDRESS(ROW(),COLUMN())))</formula>
    </cfRule>
  </conditionalFormatting>
  <conditionalFormatting sqref="AG32">
    <cfRule type="expression" dxfId="475" priority="203">
      <formula>INDIRECT(ADDRESS(ROW(),COLUMN()))=TRUNC(INDIRECT(ADDRESS(ROW(),COLUMN())))</formula>
    </cfRule>
  </conditionalFormatting>
  <conditionalFormatting sqref="AH33:AM33">
    <cfRule type="expression" dxfId="474" priority="202">
      <formula>INDIRECT(ADDRESS(ROW(),COLUMN()))=TRUNC(INDIRECT(ADDRESS(ROW(),COLUMN())))</formula>
    </cfRule>
  </conditionalFormatting>
  <conditionalFormatting sqref="AH32:AM32">
    <cfRule type="expression" dxfId="473" priority="201">
      <formula>INDIRECT(ADDRESS(ROW(),COLUMN()))=TRUNC(INDIRECT(ADDRESS(ROW(),COLUMN())))</formula>
    </cfRule>
  </conditionalFormatting>
  <conditionalFormatting sqref="AN33">
    <cfRule type="expression" dxfId="472" priority="200">
      <formula>INDIRECT(ADDRESS(ROW(),COLUMN()))=TRUNC(INDIRECT(ADDRESS(ROW(),COLUMN())))</formula>
    </cfRule>
  </conditionalFormatting>
  <conditionalFormatting sqref="AN32">
    <cfRule type="expression" dxfId="471" priority="199">
      <formula>INDIRECT(ADDRESS(ROW(),COLUMN()))=TRUNC(INDIRECT(ADDRESS(ROW(),COLUMN())))</formula>
    </cfRule>
  </conditionalFormatting>
  <conditionalFormatting sqref="AO33:AT33">
    <cfRule type="expression" dxfId="470" priority="198">
      <formula>INDIRECT(ADDRESS(ROW(),COLUMN()))=TRUNC(INDIRECT(ADDRESS(ROW(),COLUMN())))</formula>
    </cfRule>
  </conditionalFormatting>
  <conditionalFormatting sqref="AO32:AT32">
    <cfRule type="expression" dxfId="469" priority="197">
      <formula>INDIRECT(ADDRESS(ROW(),COLUMN()))=TRUNC(INDIRECT(ADDRESS(ROW(),COLUMN())))</formula>
    </cfRule>
  </conditionalFormatting>
  <conditionalFormatting sqref="AU33">
    <cfRule type="expression" dxfId="468" priority="196">
      <formula>INDIRECT(ADDRESS(ROW(),COLUMN()))=TRUNC(INDIRECT(ADDRESS(ROW(),COLUMN())))</formula>
    </cfRule>
  </conditionalFormatting>
  <conditionalFormatting sqref="AU32">
    <cfRule type="expression" dxfId="467" priority="195">
      <formula>INDIRECT(ADDRESS(ROW(),COLUMN()))=TRUNC(INDIRECT(ADDRESS(ROW(),COLUMN())))</formula>
    </cfRule>
  </conditionalFormatting>
  <conditionalFormatting sqref="AV33:AW33">
    <cfRule type="expression" dxfId="466" priority="194">
      <formula>INDIRECT(ADDRESS(ROW(),COLUMN()))=TRUNC(INDIRECT(ADDRESS(ROW(),COLUMN())))</formula>
    </cfRule>
  </conditionalFormatting>
  <conditionalFormatting sqref="AV32:AW32">
    <cfRule type="expression" dxfId="465" priority="193">
      <formula>INDIRECT(ADDRESS(ROW(),COLUMN()))=TRUNC(INDIRECT(ADDRESS(ROW(),COLUMN())))</formula>
    </cfRule>
  </conditionalFormatting>
  <conditionalFormatting sqref="AX32:BA33">
    <cfRule type="expression" dxfId="464" priority="192">
      <formula>INDIRECT(ADDRESS(ROW(),COLUMN()))=TRUNC(INDIRECT(ADDRESS(ROW(),COLUMN())))</formula>
    </cfRule>
  </conditionalFormatting>
  <conditionalFormatting sqref="S36">
    <cfRule type="expression" dxfId="463" priority="191">
      <formula>INDIRECT(ADDRESS(ROW(),COLUMN()))=TRUNC(INDIRECT(ADDRESS(ROW(),COLUMN())))</formula>
    </cfRule>
  </conditionalFormatting>
  <conditionalFormatting sqref="S35">
    <cfRule type="expression" dxfId="462" priority="190">
      <formula>INDIRECT(ADDRESS(ROW(),COLUMN()))=TRUNC(INDIRECT(ADDRESS(ROW(),COLUMN())))</formula>
    </cfRule>
  </conditionalFormatting>
  <conditionalFormatting sqref="T36:Y36">
    <cfRule type="expression" dxfId="461" priority="189">
      <formula>INDIRECT(ADDRESS(ROW(),COLUMN()))=TRUNC(INDIRECT(ADDRESS(ROW(),COLUMN())))</formula>
    </cfRule>
  </conditionalFormatting>
  <conditionalFormatting sqref="T35:Y35">
    <cfRule type="expression" dxfId="460" priority="188">
      <formula>INDIRECT(ADDRESS(ROW(),COLUMN()))=TRUNC(INDIRECT(ADDRESS(ROW(),COLUMN())))</formula>
    </cfRule>
  </conditionalFormatting>
  <conditionalFormatting sqref="Z36">
    <cfRule type="expression" dxfId="459" priority="187">
      <formula>INDIRECT(ADDRESS(ROW(),COLUMN()))=TRUNC(INDIRECT(ADDRESS(ROW(),COLUMN())))</formula>
    </cfRule>
  </conditionalFormatting>
  <conditionalFormatting sqref="Z35">
    <cfRule type="expression" dxfId="458" priority="186">
      <formula>INDIRECT(ADDRESS(ROW(),COLUMN()))=TRUNC(INDIRECT(ADDRESS(ROW(),COLUMN())))</formula>
    </cfRule>
  </conditionalFormatting>
  <conditionalFormatting sqref="AA36:AF36">
    <cfRule type="expression" dxfId="457" priority="185">
      <formula>INDIRECT(ADDRESS(ROW(),COLUMN()))=TRUNC(INDIRECT(ADDRESS(ROW(),COLUMN())))</formula>
    </cfRule>
  </conditionalFormatting>
  <conditionalFormatting sqref="AA35:AF35">
    <cfRule type="expression" dxfId="456" priority="184">
      <formula>INDIRECT(ADDRESS(ROW(),COLUMN()))=TRUNC(INDIRECT(ADDRESS(ROW(),COLUMN())))</formula>
    </cfRule>
  </conditionalFormatting>
  <conditionalFormatting sqref="AG36">
    <cfRule type="expression" dxfId="455" priority="183">
      <formula>INDIRECT(ADDRESS(ROW(),COLUMN()))=TRUNC(INDIRECT(ADDRESS(ROW(),COLUMN())))</formula>
    </cfRule>
  </conditionalFormatting>
  <conditionalFormatting sqref="AG35">
    <cfRule type="expression" dxfId="454" priority="182">
      <formula>INDIRECT(ADDRESS(ROW(),COLUMN()))=TRUNC(INDIRECT(ADDRESS(ROW(),COLUMN())))</formula>
    </cfRule>
  </conditionalFormatting>
  <conditionalFormatting sqref="AH36:AM36">
    <cfRule type="expression" dxfId="453" priority="181">
      <formula>INDIRECT(ADDRESS(ROW(),COLUMN()))=TRUNC(INDIRECT(ADDRESS(ROW(),COLUMN())))</formula>
    </cfRule>
  </conditionalFormatting>
  <conditionalFormatting sqref="AH35:AM35">
    <cfRule type="expression" dxfId="452" priority="180">
      <formula>INDIRECT(ADDRESS(ROW(),COLUMN()))=TRUNC(INDIRECT(ADDRESS(ROW(),COLUMN())))</formula>
    </cfRule>
  </conditionalFormatting>
  <conditionalFormatting sqref="AN36">
    <cfRule type="expression" dxfId="451" priority="179">
      <formula>INDIRECT(ADDRESS(ROW(),COLUMN()))=TRUNC(INDIRECT(ADDRESS(ROW(),COLUMN())))</formula>
    </cfRule>
  </conditionalFormatting>
  <conditionalFormatting sqref="AN35">
    <cfRule type="expression" dxfId="450" priority="178">
      <formula>INDIRECT(ADDRESS(ROW(),COLUMN()))=TRUNC(INDIRECT(ADDRESS(ROW(),COLUMN())))</formula>
    </cfRule>
  </conditionalFormatting>
  <conditionalFormatting sqref="AO36:AT36">
    <cfRule type="expression" dxfId="449" priority="177">
      <formula>INDIRECT(ADDRESS(ROW(),COLUMN()))=TRUNC(INDIRECT(ADDRESS(ROW(),COLUMN())))</formula>
    </cfRule>
  </conditionalFormatting>
  <conditionalFormatting sqref="AO35:AT35">
    <cfRule type="expression" dxfId="448" priority="176">
      <formula>INDIRECT(ADDRESS(ROW(),COLUMN()))=TRUNC(INDIRECT(ADDRESS(ROW(),COLUMN())))</formula>
    </cfRule>
  </conditionalFormatting>
  <conditionalFormatting sqref="AU36">
    <cfRule type="expression" dxfId="447" priority="175">
      <formula>INDIRECT(ADDRESS(ROW(),COLUMN()))=TRUNC(INDIRECT(ADDRESS(ROW(),COLUMN())))</formula>
    </cfRule>
  </conditionalFormatting>
  <conditionalFormatting sqref="AU35">
    <cfRule type="expression" dxfId="446" priority="174">
      <formula>INDIRECT(ADDRESS(ROW(),COLUMN()))=TRUNC(INDIRECT(ADDRESS(ROW(),COLUMN())))</formula>
    </cfRule>
  </conditionalFormatting>
  <conditionalFormatting sqref="AV36:AW36">
    <cfRule type="expression" dxfId="445" priority="173">
      <formula>INDIRECT(ADDRESS(ROW(),COLUMN()))=TRUNC(INDIRECT(ADDRESS(ROW(),COLUMN())))</formula>
    </cfRule>
  </conditionalFormatting>
  <conditionalFormatting sqref="AV35:AW35">
    <cfRule type="expression" dxfId="444" priority="172">
      <formula>INDIRECT(ADDRESS(ROW(),COLUMN()))=TRUNC(INDIRECT(ADDRESS(ROW(),COLUMN())))</formula>
    </cfRule>
  </conditionalFormatting>
  <conditionalFormatting sqref="AX35:BA36">
    <cfRule type="expression" dxfId="443" priority="171">
      <formula>INDIRECT(ADDRESS(ROW(),COLUMN()))=TRUNC(INDIRECT(ADDRESS(ROW(),COLUMN())))</formula>
    </cfRule>
  </conditionalFormatting>
  <conditionalFormatting sqref="S39">
    <cfRule type="expression" dxfId="442" priority="170">
      <formula>INDIRECT(ADDRESS(ROW(),COLUMN()))=TRUNC(INDIRECT(ADDRESS(ROW(),COLUMN())))</formula>
    </cfRule>
  </conditionalFormatting>
  <conditionalFormatting sqref="S38">
    <cfRule type="expression" dxfId="441" priority="169">
      <formula>INDIRECT(ADDRESS(ROW(),COLUMN()))=TRUNC(INDIRECT(ADDRESS(ROW(),COLUMN())))</formula>
    </cfRule>
  </conditionalFormatting>
  <conditionalFormatting sqref="T39:Y39">
    <cfRule type="expression" dxfId="440" priority="168">
      <formula>INDIRECT(ADDRESS(ROW(),COLUMN()))=TRUNC(INDIRECT(ADDRESS(ROW(),COLUMN())))</formula>
    </cfRule>
  </conditionalFormatting>
  <conditionalFormatting sqref="T38:Y38">
    <cfRule type="expression" dxfId="439" priority="167">
      <formula>INDIRECT(ADDRESS(ROW(),COLUMN()))=TRUNC(INDIRECT(ADDRESS(ROW(),COLUMN())))</formula>
    </cfRule>
  </conditionalFormatting>
  <conditionalFormatting sqref="Z39">
    <cfRule type="expression" dxfId="438" priority="166">
      <formula>INDIRECT(ADDRESS(ROW(),COLUMN()))=TRUNC(INDIRECT(ADDRESS(ROW(),COLUMN())))</formula>
    </cfRule>
  </conditionalFormatting>
  <conditionalFormatting sqref="Z38">
    <cfRule type="expression" dxfId="437" priority="165">
      <formula>INDIRECT(ADDRESS(ROW(),COLUMN()))=TRUNC(INDIRECT(ADDRESS(ROW(),COLUMN())))</formula>
    </cfRule>
  </conditionalFormatting>
  <conditionalFormatting sqref="AA39:AF39">
    <cfRule type="expression" dxfId="436" priority="164">
      <formula>INDIRECT(ADDRESS(ROW(),COLUMN()))=TRUNC(INDIRECT(ADDRESS(ROW(),COLUMN())))</formula>
    </cfRule>
  </conditionalFormatting>
  <conditionalFormatting sqref="AA38:AF38">
    <cfRule type="expression" dxfId="435" priority="163">
      <formula>INDIRECT(ADDRESS(ROW(),COLUMN()))=TRUNC(INDIRECT(ADDRESS(ROW(),COLUMN())))</formula>
    </cfRule>
  </conditionalFormatting>
  <conditionalFormatting sqref="AG39">
    <cfRule type="expression" dxfId="434" priority="162">
      <formula>INDIRECT(ADDRESS(ROW(),COLUMN()))=TRUNC(INDIRECT(ADDRESS(ROW(),COLUMN())))</formula>
    </cfRule>
  </conditionalFormatting>
  <conditionalFormatting sqref="AG38">
    <cfRule type="expression" dxfId="433" priority="161">
      <formula>INDIRECT(ADDRESS(ROW(),COLUMN()))=TRUNC(INDIRECT(ADDRESS(ROW(),COLUMN())))</formula>
    </cfRule>
  </conditionalFormatting>
  <conditionalFormatting sqref="AH39:AM39">
    <cfRule type="expression" dxfId="432" priority="160">
      <formula>INDIRECT(ADDRESS(ROW(),COLUMN()))=TRUNC(INDIRECT(ADDRESS(ROW(),COLUMN())))</formula>
    </cfRule>
  </conditionalFormatting>
  <conditionalFormatting sqref="AH38:AM38">
    <cfRule type="expression" dxfId="431" priority="159">
      <formula>INDIRECT(ADDRESS(ROW(),COLUMN()))=TRUNC(INDIRECT(ADDRESS(ROW(),COLUMN())))</formula>
    </cfRule>
  </conditionalFormatting>
  <conditionalFormatting sqref="AN39">
    <cfRule type="expression" dxfId="430" priority="158">
      <formula>INDIRECT(ADDRESS(ROW(),COLUMN()))=TRUNC(INDIRECT(ADDRESS(ROW(),COLUMN())))</formula>
    </cfRule>
  </conditionalFormatting>
  <conditionalFormatting sqref="AN38">
    <cfRule type="expression" dxfId="429" priority="157">
      <formula>INDIRECT(ADDRESS(ROW(),COLUMN()))=TRUNC(INDIRECT(ADDRESS(ROW(),COLUMN())))</formula>
    </cfRule>
  </conditionalFormatting>
  <conditionalFormatting sqref="AO39:AT39">
    <cfRule type="expression" dxfId="428" priority="156">
      <formula>INDIRECT(ADDRESS(ROW(),COLUMN()))=TRUNC(INDIRECT(ADDRESS(ROW(),COLUMN())))</formula>
    </cfRule>
  </conditionalFormatting>
  <conditionalFormatting sqref="AO38:AT38">
    <cfRule type="expression" dxfId="427" priority="155">
      <formula>INDIRECT(ADDRESS(ROW(),COLUMN()))=TRUNC(INDIRECT(ADDRESS(ROW(),COLUMN())))</formula>
    </cfRule>
  </conditionalFormatting>
  <conditionalFormatting sqref="AU39">
    <cfRule type="expression" dxfId="426" priority="154">
      <formula>INDIRECT(ADDRESS(ROW(),COLUMN()))=TRUNC(INDIRECT(ADDRESS(ROW(),COLUMN())))</formula>
    </cfRule>
  </conditionalFormatting>
  <conditionalFormatting sqref="AU38">
    <cfRule type="expression" dxfId="425" priority="153">
      <formula>INDIRECT(ADDRESS(ROW(),COLUMN()))=TRUNC(INDIRECT(ADDRESS(ROW(),COLUMN())))</formula>
    </cfRule>
  </conditionalFormatting>
  <conditionalFormatting sqref="AV39:AW39">
    <cfRule type="expression" dxfId="424" priority="152">
      <formula>INDIRECT(ADDRESS(ROW(),COLUMN()))=TRUNC(INDIRECT(ADDRESS(ROW(),COLUMN())))</formula>
    </cfRule>
  </conditionalFormatting>
  <conditionalFormatting sqref="AV38:AW38">
    <cfRule type="expression" dxfId="423" priority="151">
      <formula>INDIRECT(ADDRESS(ROW(),COLUMN()))=TRUNC(INDIRECT(ADDRESS(ROW(),COLUMN())))</formula>
    </cfRule>
  </conditionalFormatting>
  <conditionalFormatting sqref="AX38:BA39">
    <cfRule type="expression" dxfId="422" priority="150">
      <formula>INDIRECT(ADDRESS(ROW(),COLUMN()))=TRUNC(INDIRECT(ADDRESS(ROW(),COLUMN())))</formula>
    </cfRule>
  </conditionalFormatting>
  <conditionalFormatting sqref="S42">
    <cfRule type="expression" dxfId="421" priority="149">
      <formula>INDIRECT(ADDRESS(ROW(),COLUMN()))=TRUNC(INDIRECT(ADDRESS(ROW(),COLUMN())))</formula>
    </cfRule>
  </conditionalFormatting>
  <conditionalFormatting sqref="S41">
    <cfRule type="expression" dxfId="420" priority="148">
      <formula>INDIRECT(ADDRESS(ROW(),COLUMN()))=TRUNC(INDIRECT(ADDRESS(ROW(),COLUMN())))</formula>
    </cfRule>
  </conditionalFormatting>
  <conditionalFormatting sqref="T42:Y42">
    <cfRule type="expression" dxfId="419" priority="147">
      <formula>INDIRECT(ADDRESS(ROW(),COLUMN()))=TRUNC(INDIRECT(ADDRESS(ROW(),COLUMN())))</formula>
    </cfRule>
  </conditionalFormatting>
  <conditionalFormatting sqref="T41:Y41">
    <cfRule type="expression" dxfId="418" priority="146">
      <formula>INDIRECT(ADDRESS(ROW(),COLUMN()))=TRUNC(INDIRECT(ADDRESS(ROW(),COLUMN())))</formula>
    </cfRule>
  </conditionalFormatting>
  <conditionalFormatting sqref="Z42">
    <cfRule type="expression" dxfId="417" priority="145">
      <formula>INDIRECT(ADDRESS(ROW(),COLUMN()))=TRUNC(INDIRECT(ADDRESS(ROW(),COLUMN())))</formula>
    </cfRule>
  </conditionalFormatting>
  <conditionalFormatting sqref="Z41">
    <cfRule type="expression" dxfId="416" priority="144">
      <formula>INDIRECT(ADDRESS(ROW(),COLUMN()))=TRUNC(INDIRECT(ADDRESS(ROW(),COLUMN())))</formula>
    </cfRule>
  </conditionalFormatting>
  <conditionalFormatting sqref="AA42:AF42">
    <cfRule type="expression" dxfId="415" priority="143">
      <formula>INDIRECT(ADDRESS(ROW(),COLUMN()))=TRUNC(INDIRECT(ADDRESS(ROW(),COLUMN())))</formula>
    </cfRule>
  </conditionalFormatting>
  <conditionalFormatting sqref="AA41:AF41">
    <cfRule type="expression" dxfId="414" priority="142">
      <formula>INDIRECT(ADDRESS(ROW(),COLUMN()))=TRUNC(INDIRECT(ADDRESS(ROW(),COLUMN())))</formula>
    </cfRule>
  </conditionalFormatting>
  <conditionalFormatting sqref="AG42">
    <cfRule type="expression" dxfId="413" priority="141">
      <formula>INDIRECT(ADDRESS(ROW(),COLUMN()))=TRUNC(INDIRECT(ADDRESS(ROW(),COLUMN())))</formula>
    </cfRule>
  </conditionalFormatting>
  <conditionalFormatting sqref="AG41">
    <cfRule type="expression" dxfId="412" priority="140">
      <formula>INDIRECT(ADDRESS(ROW(),COLUMN()))=TRUNC(INDIRECT(ADDRESS(ROW(),COLUMN())))</formula>
    </cfRule>
  </conditionalFormatting>
  <conditionalFormatting sqref="AH42:AM42">
    <cfRule type="expression" dxfId="411" priority="139">
      <formula>INDIRECT(ADDRESS(ROW(),COLUMN()))=TRUNC(INDIRECT(ADDRESS(ROW(),COLUMN())))</formula>
    </cfRule>
  </conditionalFormatting>
  <conditionalFormatting sqref="AH41:AM41">
    <cfRule type="expression" dxfId="410" priority="138">
      <formula>INDIRECT(ADDRESS(ROW(),COLUMN()))=TRUNC(INDIRECT(ADDRESS(ROW(),COLUMN())))</formula>
    </cfRule>
  </conditionalFormatting>
  <conditionalFormatting sqref="AN42">
    <cfRule type="expression" dxfId="409" priority="137">
      <formula>INDIRECT(ADDRESS(ROW(),COLUMN()))=TRUNC(INDIRECT(ADDRESS(ROW(),COLUMN())))</formula>
    </cfRule>
  </conditionalFormatting>
  <conditionalFormatting sqref="AN41">
    <cfRule type="expression" dxfId="408" priority="136">
      <formula>INDIRECT(ADDRESS(ROW(),COLUMN()))=TRUNC(INDIRECT(ADDRESS(ROW(),COLUMN())))</formula>
    </cfRule>
  </conditionalFormatting>
  <conditionalFormatting sqref="AO42:AT42">
    <cfRule type="expression" dxfId="407" priority="135">
      <formula>INDIRECT(ADDRESS(ROW(),COLUMN()))=TRUNC(INDIRECT(ADDRESS(ROW(),COLUMN())))</formula>
    </cfRule>
  </conditionalFormatting>
  <conditionalFormatting sqref="AO41:AT41">
    <cfRule type="expression" dxfId="406" priority="134">
      <formula>INDIRECT(ADDRESS(ROW(),COLUMN()))=TRUNC(INDIRECT(ADDRESS(ROW(),COLUMN())))</formula>
    </cfRule>
  </conditionalFormatting>
  <conditionalFormatting sqref="AU42">
    <cfRule type="expression" dxfId="405" priority="133">
      <formula>INDIRECT(ADDRESS(ROW(),COLUMN()))=TRUNC(INDIRECT(ADDRESS(ROW(),COLUMN())))</formula>
    </cfRule>
  </conditionalFormatting>
  <conditionalFormatting sqref="AU41">
    <cfRule type="expression" dxfId="404" priority="132">
      <formula>INDIRECT(ADDRESS(ROW(),COLUMN()))=TRUNC(INDIRECT(ADDRESS(ROW(),COLUMN())))</formula>
    </cfRule>
  </conditionalFormatting>
  <conditionalFormatting sqref="AV42:AW42">
    <cfRule type="expression" dxfId="403" priority="131">
      <formula>INDIRECT(ADDRESS(ROW(),COLUMN()))=TRUNC(INDIRECT(ADDRESS(ROW(),COLUMN())))</formula>
    </cfRule>
  </conditionalFormatting>
  <conditionalFormatting sqref="AV41:AW41">
    <cfRule type="expression" dxfId="402" priority="130">
      <formula>INDIRECT(ADDRESS(ROW(),COLUMN()))=TRUNC(INDIRECT(ADDRESS(ROW(),COLUMN())))</formula>
    </cfRule>
  </conditionalFormatting>
  <conditionalFormatting sqref="AX41:BA42">
    <cfRule type="expression" dxfId="401" priority="129">
      <formula>INDIRECT(ADDRESS(ROW(),COLUMN()))=TRUNC(INDIRECT(ADDRESS(ROW(),COLUMN())))</formula>
    </cfRule>
  </conditionalFormatting>
  <conditionalFormatting sqref="S45">
    <cfRule type="expression" dxfId="400" priority="128">
      <formula>INDIRECT(ADDRESS(ROW(),COLUMN()))=TRUNC(INDIRECT(ADDRESS(ROW(),COLUMN())))</formula>
    </cfRule>
  </conditionalFormatting>
  <conditionalFormatting sqref="S44">
    <cfRule type="expression" dxfId="399" priority="127">
      <formula>INDIRECT(ADDRESS(ROW(),COLUMN()))=TRUNC(INDIRECT(ADDRESS(ROW(),COLUMN())))</formula>
    </cfRule>
  </conditionalFormatting>
  <conditionalFormatting sqref="T45:Y45">
    <cfRule type="expression" dxfId="398" priority="126">
      <formula>INDIRECT(ADDRESS(ROW(),COLUMN()))=TRUNC(INDIRECT(ADDRESS(ROW(),COLUMN())))</formula>
    </cfRule>
  </conditionalFormatting>
  <conditionalFormatting sqref="T44:Y44">
    <cfRule type="expression" dxfId="397" priority="125">
      <formula>INDIRECT(ADDRESS(ROW(),COLUMN()))=TRUNC(INDIRECT(ADDRESS(ROW(),COLUMN())))</formula>
    </cfRule>
  </conditionalFormatting>
  <conditionalFormatting sqref="Z45">
    <cfRule type="expression" dxfId="396" priority="124">
      <formula>INDIRECT(ADDRESS(ROW(),COLUMN()))=TRUNC(INDIRECT(ADDRESS(ROW(),COLUMN())))</formula>
    </cfRule>
  </conditionalFormatting>
  <conditionalFormatting sqref="Z44">
    <cfRule type="expression" dxfId="395" priority="123">
      <formula>INDIRECT(ADDRESS(ROW(),COLUMN()))=TRUNC(INDIRECT(ADDRESS(ROW(),COLUMN())))</formula>
    </cfRule>
  </conditionalFormatting>
  <conditionalFormatting sqref="AA45:AF45">
    <cfRule type="expression" dxfId="394" priority="122">
      <formula>INDIRECT(ADDRESS(ROW(),COLUMN()))=TRUNC(INDIRECT(ADDRESS(ROW(),COLUMN())))</formula>
    </cfRule>
  </conditionalFormatting>
  <conditionalFormatting sqref="AA44:AF44">
    <cfRule type="expression" dxfId="393" priority="121">
      <formula>INDIRECT(ADDRESS(ROW(),COLUMN()))=TRUNC(INDIRECT(ADDRESS(ROW(),COLUMN())))</formula>
    </cfRule>
  </conditionalFormatting>
  <conditionalFormatting sqref="AG45">
    <cfRule type="expression" dxfId="392" priority="120">
      <formula>INDIRECT(ADDRESS(ROW(),COLUMN()))=TRUNC(INDIRECT(ADDRESS(ROW(),COLUMN())))</formula>
    </cfRule>
  </conditionalFormatting>
  <conditionalFormatting sqref="AG44">
    <cfRule type="expression" dxfId="391" priority="119">
      <formula>INDIRECT(ADDRESS(ROW(),COLUMN()))=TRUNC(INDIRECT(ADDRESS(ROW(),COLUMN())))</formula>
    </cfRule>
  </conditionalFormatting>
  <conditionalFormatting sqref="AH45:AM45">
    <cfRule type="expression" dxfId="390" priority="118">
      <formula>INDIRECT(ADDRESS(ROW(),COLUMN()))=TRUNC(INDIRECT(ADDRESS(ROW(),COLUMN())))</formula>
    </cfRule>
  </conditionalFormatting>
  <conditionalFormatting sqref="AH44:AM44">
    <cfRule type="expression" dxfId="389" priority="117">
      <formula>INDIRECT(ADDRESS(ROW(),COLUMN()))=TRUNC(INDIRECT(ADDRESS(ROW(),COLUMN())))</formula>
    </cfRule>
  </conditionalFormatting>
  <conditionalFormatting sqref="AN45">
    <cfRule type="expression" dxfId="388" priority="116">
      <formula>INDIRECT(ADDRESS(ROW(),COLUMN()))=TRUNC(INDIRECT(ADDRESS(ROW(),COLUMN())))</formula>
    </cfRule>
  </conditionalFormatting>
  <conditionalFormatting sqref="AN44">
    <cfRule type="expression" dxfId="387" priority="115">
      <formula>INDIRECT(ADDRESS(ROW(),COLUMN()))=TRUNC(INDIRECT(ADDRESS(ROW(),COLUMN())))</formula>
    </cfRule>
  </conditionalFormatting>
  <conditionalFormatting sqref="AO45:AT45">
    <cfRule type="expression" dxfId="386" priority="114">
      <formula>INDIRECT(ADDRESS(ROW(),COLUMN()))=TRUNC(INDIRECT(ADDRESS(ROW(),COLUMN())))</formula>
    </cfRule>
  </conditionalFormatting>
  <conditionalFormatting sqref="AO44:AT44">
    <cfRule type="expression" dxfId="385" priority="113">
      <formula>INDIRECT(ADDRESS(ROW(),COLUMN()))=TRUNC(INDIRECT(ADDRESS(ROW(),COLUMN())))</formula>
    </cfRule>
  </conditionalFormatting>
  <conditionalFormatting sqref="AU45">
    <cfRule type="expression" dxfId="384" priority="112">
      <formula>INDIRECT(ADDRESS(ROW(),COLUMN()))=TRUNC(INDIRECT(ADDRESS(ROW(),COLUMN())))</formula>
    </cfRule>
  </conditionalFormatting>
  <conditionalFormatting sqref="AU44">
    <cfRule type="expression" dxfId="383" priority="111">
      <formula>INDIRECT(ADDRESS(ROW(),COLUMN()))=TRUNC(INDIRECT(ADDRESS(ROW(),COLUMN())))</formula>
    </cfRule>
  </conditionalFormatting>
  <conditionalFormatting sqref="AV45:AW45">
    <cfRule type="expression" dxfId="382" priority="110">
      <formula>INDIRECT(ADDRESS(ROW(),COLUMN()))=TRUNC(INDIRECT(ADDRESS(ROW(),COLUMN())))</formula>
    </cfRule>
  </conditionalFormatting>
  <conditionalFormatting sqref="AV44:AW44">
    <cfRule type="expression" dxfId="381" priority="109">
      <formula>INDIRECT(ADDRESS(ROW(),COLUMN()))=TRUNC(INDIRECT(ADDRESS(ROW(),COLUMN())))</formula>
    </cfRule>
  </conditionalFormatting>
  <conditionalFormatting sqref="AX44:BA45">
    <cfRule type="expression" dxfId="380" priority="108">
      <formula>INDIRECT(ADDRESS(ROW(),COLUMN()))=TRUNC(INDIRECT(ADDRESS(ROW(),COLUMN())))</formula>
    </cfRule>
  </conditionalFormatting>
  <conditionalFormatting sqref="S48">
    <cfRule type="expression" dxfId="379" priority="107">
      <formula>INDIRECT(ADDRESS(ROW(),COLUMN()))=TRUNC(INDIRECT(ADDRESS(ROW(),COLUMN())))</formula>
    </cfRule>
  </conditionalFormatting>
  <conditionalFormatting sqref="S47">
    <cfRule type="expression" dxfId="378" priority="106">
      <formula>INDIRECT(ADDRESS(ROW(),COLUMN()))=TRUNC(INDIRECT(ADDRESS(ROW(),COLUMN())))</formula>
    </cfRule>
  </conditionalFormatting>
  <conditionalFormatting sqref="T48:Y48">
    <cfRule type="expression" dxfId="377" priority="105">
      <formula>INDIRECT(ADDRESS(ROW(),COLUMN()))=TRUNC(INDIRECT(ADDRESS(ROW(),COLUMN())))</formula>
    </cfRule>
  </conditionalFormatting>
  <conditionalFormatting sqref="T47:Y47">
    <cfRule type="expression" dxfId="376" priority="104">
      <formula>INDIRECT(ADDRESS(ROW(),COLUMN()))=TRUNC(INDIRECT(ADDRESS(ROW(),COLUMN())))</formula>
    </cfRule>
  </conditionalFormatting>
  <conditionalFormatting sqref="Z48">
    <cfRule type="expression" dxfId="375" priority="103">
      <formula>INDIRECT(ADDRESS(ROW(),COLUMN()))=TRUNC(INDIRECT(ADDRESS(ROW(),COLUMN())))</formula>
    </cfRule>
  </conditionalFormatting>
  <conditionalFormatting sqref="Z47">
    <cfRule type="expression" dxfId="374" priority="102">
      <formula>INDIRECT(ADDRESS(ROW(),COLUMN()))=TRUNC(INDIRECT(ADDRESS(ROW(),COLUMN())))</formula>
    </cfRule>
  </conditionalFormatting>
  <conditionalFormatting sqref="AA48:AF48">
    <cfRule type="expression" dxfId="373" priority="101">
      <formula>INDIRECT(ADDRESS(ROW(),COLUMN()))=TRUNC(INDIRECT(ADDRESS(ROW(),COLUMN())))</formula>
    </cfRule>
  </conditionalFormatting>
  <conditionalFormatting sqref="AA47:AF47">
    <cfRule type="expression" dxfId="372" priority="100">
      <formula>INDIRECT(ADDRESS(ROW(),COLUMN()))=TRUNC(INDIRECT(ADDRESS(ROW(),COLUMN())))</formula>
    </cfRule>
  </conditionalFormatting>
  <conditionalFormatting sqref="AG48">
    <cfRule type="expression" dxfId="371" priority="99">
      <formula>INDIRECT(ADDRESS(ROW(),COLUMN()))=TRUNC(INDIRECT(ADDRESS(ROW(),COLUMN())))</formula>
    </cfRule>
  </conditionalFormatting>
  <conditionalFormatting sqref="AG47">
    <cfRule type="expression" dxfId="370" priority="98">
      <formula>INDIRECT(ADDRESS(ROW(),COLUMN()))=TRUNC(INDIRECT(ADDRESS(ROW(),COLUMN())))</formula>
    </cfRule>
  </conditionalFormatting>
  <conditionalFormatting sqref="AH48:AM48">
    <cfRule type="expression" dxfId="369" priority="97">
      <formula>INDIRECT(ADDRESS(ROW(),COLUMN()))=TRUNC(INDIRECT(ADDRESS(ROW(),COLUMN())))</formula>
    </cfRule>
  </conditionalFormatting>
  <conditionalFormatting sqref="AH47:AM47">
    <cfRule type="expression" dxfId="368" priority="96">
      <formula>INDIRECT(ADDRESS(ROW(),COLUMN()))=TRUNC(INDIRECT(ADDRESS(ROW(),COLUMN())))</formula>
    </cfRule>
  </conditionalFormatting>
  <conditionalFormatting sqref="AN48">
    <cfRule type="expression" dxfId="367" priority="95">
      <formula>INDIRECT(ADDRESS(ROW(),COLUMN()))=TRUNC(INDIRECT(ADDRESS(ROW(),COLUMN())))</formula>
    </cfRule>
  </conditionalFormatting>
  <conditionalFormatting sqref="AN47">
    <cfRule type="expression" dxfId="366" priority="94">
      <formula>INDIRECT(ADDRESS(ROW(),COLUMN()))=TRUNC(INDIRECT(ADDRESS(ROW(),COLUMN())))</formula>
    </cfRule>
  </conditionalFormatting>
  <conditionalFormatting sqref="AO48:AT48">
    <cfRule type="expression" dxfId="365" priority="93">
      <formula>INDIRECT(ADDRESS(ROW(),COLUMN()))=TRUNC(INDIRECT(ADDRESS(ROW(),COLUMN())))</formula>
    </cfRule>
  </conditionalFormatting>
  <conditionalFormatting sqref="AO47:AT47">
    <cfRule type="expression" dxfId="364" priority="92">
      <formula>INDIRECT(ADDRESS(ROW(),COLUMN()))=TRUNC(INDIRECT(ADDRESS(ROW(),COLUMN())))</formula>
    </cfRule>
  </conditionalFormatting>
  <conditionalFormatting sqref="AU48">
    <cfRule type="expression" dxfId="363" priority="91">
      <formula>INDIRECT(ADDRESS(ROW(),COLUMN()))=TRUNC(INDIRECT(ADDRESS(ROW(),COLUMN())))</formula>
    </cfRule>
  </conditionalFormatting>
  <conditionalFormatting sqref="AU47">
    <cfRule type="expression" dxfId="362" priority="90">
      <formula>INDIRECT(ADDRESS(ROW(),COLUMN()))=TRUNC(INDIRECT(ADDRESS(ROW(),COLUMN())))</formula>
    </cfRule>
  </conditionalFormatting>
  <conditionalFormatting sqref="AV48:AW48">
    <cfRule type="expression" dxfId="361" priority="89">
      <formula>INDIRECT(ADDRESS(ROW(),COLUMN()))=TRUNC(INDIRECT(ADDRESS(ROW(),COLUMN())))</formula>
    </cfRule>
  </conditionalFormatting>
  <conditionalFormatting sqref="AV47:AW47">
    <cfRule type="expression" dxfId="360" priority="88">
      <formula>INDIRECT(ADDRESS(ROW(),COLUMN()))=TRUNC(INDIRECT(ADDRESS(ROW(),COLUMN())))</formula>
    </cfRule>
  </conditionalFormatting>
  <conditionalFormatting sqref="AX47:BA48">
    <cfRule type="expression" dxfId="359" priority="87">
      <formula>INDIRECT(ADDRESS(ROW(),COLUMN()))=TRUNC(INDIRECT(ADDRESS(ROW(),COLUMN())))</formula>
    </cfRule>
  </conditionalFormatting>
  <conditionalFormatting sqref="S51">
    <cfRule type="expression" dxfId="358" priority="86">
      <formula>INDIRECT(ADDRESS(ROW(),COLUMN()))=TRUNC(INDIRECT(ADDRESS(ROW(),COLUMN())))</formula>
    </cfRule>
  </conditionalFormatting>
  <conditionalFormatting sqref="S50">
    <cfRule type="expression" dxfId="357" priority="85">
      <formula>INDIRECT(ADDRESS(ROW(),COLUMN()))=TRUNC(INDIRECT(ADDRESS(ROW(),COLUMN())))</formula>
    </cfRule>
  </conditionalFormatting>
  <conditionalFormatting sqref="T51:Y51">
    <cfRule type="expression" dxfId="356" priority="84">
      <formula>INDIRECT(ADDRESS(ROW(),COLUMN()))=TRUNC(INDIRECT(ADDRESS(ROW(),COLUMN())))</formula>
    </cfRule>
  </conditionalFormatting>
  <conditionalFormatting sqref="T50:Y50">
    <cfRule type="expression" dxfId="355" priority="83">
      <formula>INDIRECT(ADDRESS(ROW(),COLUMN()))=TRUNC(INDIRECT(ADDRESS(ROW(),COLUMN())))</formula>
    </cfRule>
  </conditionalFormatting>
  <conditionalFormatting sqref="Z51">
    <cfRule type="expression" dxfId="354" priority="82">
      <formula>INDIRECT(ADDRESS(ROW(),COLUMN()))=TRUNC(INDIRECT(ADDRESS(ROW(),COLUMN())))</formula>
    </cfRule>
  </conditionalFormatting>
  <conditionalFormatting sqref="Z50">
    <cfRule type="expression" dxfId="353" priority="81">
      <formula>INDIRECT(ADDRESS(ROW(),COLUMN()))=TRUNC(INDIRECT(ADDRESS(ROW(),COLUMN())))</formula>
    </cfRule>
  </conditionalFormatting>
  <conditionalFormatting sqref="AA51:AF51">
    <cfRule type="expression" dxfId="352" priority="80">
      <formula>INDIRECT(ADDRESS(ROW(),COLUMN()))=TRUNC(INDIRECT(ADDRESS(ROW(),COLUMN())))</formula>
    </cfRule>
  </conditionalFormatting>
  <conditionalFormatting sqref="AA50:AF50">
    <cfRule type="expression" dxfId="351" priority="79">
      <formula>INDIRECT(ADDRESS(ROW(),COLUMN()))=TRUNC(INDIRECT(ADDRESS(ROW(),COLUMN())))</formula>
    </cfRule>
  </conditionalFormatting>
  <conditionalFormatting sqref="AG51">
    <cfRule type="expression" dxfId="350" priority="78">
      <formula>INDIRECT(ADDRESS(ROW(),COLUMN()))=TRUNC(INDIRECT(ADDRESS(ROW(),COLUMN())))</formula>
    </cfRule>
  </conditionalFormatting>
  <conditionalFormatting sqref="AG50">
    <cfRule type="expression" dxfId="349" priority="77">
      <formula>INDIRECT(ADDRESS(ROW(),COLUMN()))=TRUNC(INDIRECT(ADDRESS(ROW(),COLUMN())))</formula>
    </cfRule>
  </conditionalFormatting>
  <conditionalFormatting sqref="AH51:AM51">
    <cfRule type="expression" dxfId="348" priority="76">
      <formula>INDIRECT(ADDRESS(ROW(),COLUMN()))=TRUNC(INDIRECT(ADDRESS(ROW(),COLUMN())))</formula>
    </cfRule>
  </conditionalFormatting>
  <conditionalFormatting sqref="AH50:AM50">
    <cfRule type="expression" dxfId="347" priority="75">
      <formula>INDIRECT(ADDRESS(ROW(),COLUMN()))=TRUNC(INDIRECT(ADDRESS(ROW(),COLUMN())))</formula>
    </cfRule>
  </conditionalFormatting>
  <conditionalFormatting sqref="AN51">
    <cfRule type="expression" dxfId="346" priority="74">
      <formula>INDIRECT(ADDRESS(ROW(),COLUMN()))=TRUNC(INDIRECT(ADDRESS(ROW(),COLUMN())))</formula>
    </cfRule>
  </conditionalFormatting>
  <conditionalFormatting sqref="AN50">
    <cfRule type="expression" dxfId="345" priority="73">
      <formula>INDIRECT(ADDRESS(ROW(),COLUMN()))=TRUNC(INDIRECT(ADDRESS(ROW(),COLUMN())))</formula>
    </cfRule>
  </conditionalFormatting>
  <conditionalFormatting sqref="AO51:AT51">
    <cfRule type="expression" dxfId="344" priority="72">
      <formula>INDIRECT(ADDRESS(ROW(),COLUMN()))=TRUNC(INDIRECT(ADDRESS(ROW(),COLUMN())))</formula>
    </cfRule>
  </conditionalFormatting>
  <conditionalFormatting sqref="AO50:AT50">
    <cfRule type="expression" dxfId="343" priority="71">
      <formula>INDIRECT(ADDRESS(ROW(),COLUMN()))=TRUNC(INDIRECT(ADDRESS(ROW(),COLUMN())))</formula>
    </cfRule>
  </conditionalFormatting>
  <conditionalFormatting sqref="AU51">
    <cfRule type="expression" dxfId="342" priority="70">
      <formula>INDIRECT(ADDRESS(ROW(),COLUMN()))=TRUNC(INDIRECT(ADDRESS(ROW(),COLUMN())))</formula>
    </cfRule>
  </conditionalFormatting>
  <conditionalFormatting sqref="AU50">
    <cfRule type="expression" dxfId="341" priority="69">
      <formula>INDIRECT(ADDRESS(ROW(),COLUMN()))=TRUNC(INDIRECT(ADDRESS(ROW(),COLUMN())))</formula>
    </cfRule>
  </conditionalFormatting>
  <conditionalFormatting sqref="AV51:AW51">
    <cfRule type="expression" dxfId="340" priority="68">
      <formula>INDIRECT(ADDRESS(ROW(),COLUMN()))=TRUNC(INDIRECT(ADDRESS(ROW(),COLUMN())))</formula>
    </cfRule>
  </conditionalFormatting>
  <conditionalFormatting sqref="AV50:AW50">
    <cfRule type="expression" dxfId="339" priority="67">
      <formula>INDIRECT(ADDRESS(ROW(),COLUMN()))=TRUNC(INDIRECT(ADDRESS(ROW(),COLUMN())))</formula>
    </cfRule>
  </conditionalFormatting>
  <conditionalFormatting sqref="AX50:BA51">
    <cfRule type="expression" dxfId="338" priority="66">
      <formula>INDIRECT(ADDRESS(ROW(),COLUMN()))=TRUNC(INDIRECT(ADDRESS(ROW(),COLUMN())))</formula>
    </cfRule>
  </conditionalFormatting>
  <conditionalFormatting sqref="S54">
    <cfRule type="expression" dxfId="337" priority="65">
      <formula>INDIRECT(ADDRESS(ROW(),COLUMN()))=TRUNC(INDIRECT(ADDRESS(ROW(),COLUMN())))</formula>
    </cfRule>
  </conditionalFormatting>
  <conditionalFormatting sqref="S53">
    <cfRule type="expression" dxfId="336" priority="64">
      <formula>INDIRECT(ADDRESS(ROW(),COLUMN()))=TRUNC(INDIRECT(ADDRESS(ROW(),COLUMN())))</formula>
    </cfRule>
  </conditionalFormatting>
  <conditionalFormatting sqref="T54:Y54">
    <cfRule type="expression" dxfId="335" priority="63">
      <formula>INDIRECT(ADDRESS(ROW(),COLUMN()))=TRUNC(INDIRECT(ADDRESS(ROW(),COLUMN())))</formula>
    </cfRule>
  </conditionalFormatting>
  <conditionalFormatting sqref="T53:Y53">
    <cfRule type="expression" dxfId="334" priority="62">
      <formula>INDIRECT(ADDRESS(ROW(),COLUMN()))=TRUNC(INDIRECT(ADDRESS(ROW(),COLUMN())))</formula>
    </cfRule>
  </conditionalFormatting>
  <conditionalFormatting sqref="Z54">
    <cfRule type="expression" dxfId="333" priority="61">
      <formula>INDIRECT(ADDRESS(ROW(),COLUMN()))=TRUNC(INDIRECT(ADDRESS(ROW(),COLUMN())))</formula>
    </cfRule>
  </conditionalFormatting>
  <conditionalFormatting sqref="Z53">
    <cfRule type="expression" dxfId="332" priority="60">
      <formula>INDIRECT(ADDRESS(ROW(),COLUMN()))=TRUNC(INDIRECT(ADDRESS(ROW(),COLUMN())))</formula>
    </cfRule>
  </conditionalFormatting>
  <conditionalFormatting sqref="AA54:AF54">
    <cfRule type="expression" dxfId="331" priority="59">
      <formula>INDIRECT(ADDRESS(ROW(),COLUMN()))=TRUNC(INDIRECT(ADDRESS(ROW(),COLUMN())))</formula>
    </cfRule>
  </conditionalFormatting>
  <conditionalFormatting sqref="AA53:AF53">
    <cfRule type="expression" dxfId="330" priority="58">
      <formula>INDIRECT(ADDRESS(ROW(),COLUMN()))=TRUNC(INDIRECT(ADDRESS(ROW(),COLUMN())))</formula>
    </cfRule>
  </conditionalFormatting>
  <conditionalFormatting sqref="AG54">
    <cfRule type="expression" dxfId="329" priority="57">
      <formula>INDIRECT(ADDRESS(ROW(),COLUMN()))=TRUNC(INDIRECT(ADDRESS(ROW(),COLUMN())))</formula>
    </cfRule>
  </conditionalFormatting>
  <conditionalFormatting sqref="AG53">
    <cfRule type="expression" dxfId="328" priority="56">
      <formula>INDIRECT(ADDRESS(ROW(),COLUMN()))=TRUNC(INDIRECT(ADDRESS(ROW(),COLUMN())))</formula>
    </cfRule>
  </conditionalFormatting>
  <conditionalFormatting sqref="AH54:AM54">
    <cfRule type="expression" dxfId="327" priority="55">
      <formula>INDIRECT(ADDRESS(ROW(),COLUMN()))=TRUNC(INDIRECT(ADDRESS(ROW(),COLUMN())))</formula>
    </cfRule>
  </conditionalFormatting>
  <conditionalFormatting sqref="AH53:AM53">
    <cfRule type="expression" dxfId="326" priority="54">
      <formula>INDIRECT(ADDRESS(ROW(),COLUMN()))=TRUNC(INDIRECT(ADDRESS(ROW(),COLUMN())))</formula>
    </cfRule>
  </conditionalFormatting>
  <conditionalFormatting sqref="AN54">
    <cfRule type="expression" dxfId="325" priority="53">
      <formula>INDIRECT(ADDRESS(ROW(),COLUMN()))=TRUNC(INDIRECT(ADDRESS(ROW(),COLUMN())))</formula>
    </cfRule>
  </conditionalFormatting>
  <conditionalFormatting sqref="AN53">
    <cfRule type="expression" dxfId="324" priority="52">
      <formula>INDIRECT(ADDRESS(ROW(),COLUMN()))=TRUNC(INDIRECT(ADDRESS(ROW(),COLUMN())))</formula>
    </cfRule>
  </conditionalFormatting>
  <conditionalFormatting sqref="AO54:AT54">
    <cfRule type="expression" dxfId="323" priority="51">
      <formula>INDIRECT(ADDRESS(ROW(),COLUMN()))=TRUNC(INDIRECT(ADDRESS(ROW(),COLUMN())))</formula>
    </cfRule>
  </conditionalFormatting>
  <conditionalFormatting sqref="AO53:AT53">
    <cfRule type="expression" dxfId="322" priority="50">
      <formula>INDIRECT(ADDRESS(ROW(),COLUMN()))=TRUNC(INDIRECT(ADDRESS(ROW(),COLUMN())))</formula>
    </cfRule>
  </conditionalFormatting>
  <conditionalFormatting sqref="AU54">
    <cfRule type="expression" dxfId="321" priority="49">
      <formula>INDIRECT(ADDRESS(ROW(),COLUMN()))=TRUNC(INDIRECT(ADDRESS(ROW(),COLUMN())))</formula>
    </cfRule>
  </conditionalFormatting>
  <conditionalFormatting sqref="AU53">
    <cfRule type="expression" dxfId="320" priority="48">
      <formula>INDIRECT(ADDRESS(ROW(),COLUMN()))=TRUNC(INDIRECT(ADDRESS(ROW(),COLUMN())))</formula>
    </cfRule>
  </conditionalFormatting>
  <conditionalFormatting sqref="AV54:AW54">
    <cfRule type="expression" dxfId="319" priority="47">
      <formula>INDIRECT(ADDRESS(ROW(),COLUMN()))=TRUNC(INDIRECT(ADDRESS(ROW(),COLUMN())))</formula>
    </cfRule>
  </conditionalFormatting>
  <conditionalFormatting sqref="AV53:AW53">
    <cfRule type="expression" dxfId="318" priority="46">
      <formula>INDIRECT(ADDRESS(ROW(),COLUMN()))=TRUNC(INDIRECT(ADDRESS(ROW(),COLUMN())))</formula>
    </cfRule>
  </conditionalFormatting>
  <conditionalFormatting sqref="AX53:BA54">
    <cfRule type="expression" dxfId="317" priority="45">
      <formula>INDIRECT(ADDRESS(ROW(),COLUMN()))=TRUNC(INDIRECT(ADDRESS(ROW(),COLUMN())))</formula>
    </cfRule>
  </conditionalFormatting>
  <conditionalFormatting sqref="S57">
    <cfRule type="expression" dxfId="316" priority="44">
      <formula>INDIRECT(ADDRESS(ROW(),COLUMN()))=TRUNC(INDIRECT(ADDRESS(ROW(),COLUMN())))</formula>
    </cfRule>
  </conditionalFormatting>
  <conditionalFormatting sqref="S56">
    <cfRule type="expression" dxfId="315" priority="43">
      <formula>INDIRECT(ADDRESS(ROW(),COLUMN()))=TRUNC(INDIRECT(ADDRESS(ROW(),COLUMN())))</formula>
    </cfRule>
  </conditionalFormatting>
  <conditionalFormatting sqref="T57:Y57">
    <cfRule type="expression" dxfId="314" priority="42">
      <formula>INDIRECT(ADDRESS(ROW(),COLUMN()))=TRUNC(INDIRECT(ADDRESS(ROW(),COLUMN())))</formula>
    </cfRule>
  </conditionalFormatting>
  <conditionalFormatting sqref="T56:Y56">
    <cfRule type="expression" dxfId="313" priority="41">
      <formula>INDIRECT(ADDRESS(ROW(),COLUMN()))=TRUNC(INDIRECT(ADDRESS(ROW(),COLUMN())))</formula>
    </cfRule>
  </conditionalFormatting>
  <conditionalFormatting sqref="Z57">
    <cfRule type="expression" dxfId="312" priority="40">
      <formula>INDIRECT(ADDRESS(ROW(),COLUMN()))=TRUNC(INDIRECT(ADDRESS(ROW(),COLUMN())))</formula>
    </cfRule>
  </conditionalFormatting>
  <conditionalFormatting sqref="Z56">
    <cfRule type="expression" dxfId="311" priority="39">
      <formula>INDIRECT(ADDRESS(ROW(),COLUMN()))=TRUNC(INDIRECT(ADDRESS(ROW(),COLUMN())))</formula>
    </cfRule>
  </conditionalFormatting>
  <conditionalFormatting sqref="AA57:AF57">
    <cfRule type="expression" dxfId="310" priority="38">
      <formula>INDIRECT(ADDRESS(ROW(),COLUMN()))=TRUNC(INDIRECT(ADDRESS(ROW(),COLUMN())))</formula>
    </cfRule>
  </conditionalFormatting>
  <conditionalFormatting sqref="AA56:AF56">
    <cfRule type="expression" dxfId="309" priority="37">
      <formula>INDIRECT(ADDRESS(ROW(),COLUMN()))=TRUNC(INDIRECT(ADDRESS(ROW(),COLUMN())))</formula>
    </cfRule>
  </conditionalFormatting>
  <conditionalFormatting sqref="AG57">
    <cfRule type="expression" dxfId="308" priority="36">
      <formula>INDIRECT(ADDRESS(ROW(),COLUMN()))=TRUNC(INDIRECT(ADDRESS(ROW(),COLUMN())))</formula>
    </cfRule>
  </conditionalFormatting>
  <conditionalFormatting sqref="AG56">
    <cfRule type="expression" dxfId="307" priority="35">
      <formula>INDIRECT(ADDRESS(ROW(),COLUMN()))=TRUNC(INDIRECT(ADDRESS(ROW(),COLUMN())))</formula>
    </cfRule>
  </conditionalFormatting>
  <conditionalFormatting sqref="AH57:AM57">
    <cfRule type="expression" dxfId="306" priority="34">
      <formula>INDIRECT(ADDRESS(ROW(),COLUMN()))=TRUNC(INDIRECT(ADDRESS(ROW(),COLUMN())))</formula>
    </cfRule>
  </conditionalFormatting>
  <conditionalFormatting sqref="AH56:AM56">
    <cfRule type="expression" dxfId="305" priority="33">
      <formula>INDIRECT(ADDRESS(ROW(),COLUMN()))=TRUNC(INDIRECT(ADDRESS(ROW(),COLUMN())))</formula>
    </cfRule>
  </conditionalFormatting>
  <conditionalFormatting sqref="AN57">
    <cfRule type="expression" dxfId="304" priority="32">
      <formula>INDIRECT(ADDRESS(ROW(),COLUMN()))=TRUNC(INDIRECT(ADDRESS(ROW(),COLUMN())))</formula>
    </cfRule>
  </conditionalFormatting>
  <conditionalFormatting sqref="AN56">
    <cfRule type="expression" dxfId="303" priority="31">
      <formula>INDIRECT(ADDRESS(ROW(),COLUMN()))=TRUNC(INDIRECT(ADDRESS(ROW(),COLUMN())))</formula>
    </cfRule>
  </conditionalFormatting>
  <conditionalFormatting sqref="AO57:AT57">
    <cfRule type="expression" dxfId="302" priority="30">
      <formula>INDIRECT(ADDRESS(ROW(),COLUMN()))=TRUNC(INDIRECT(ADDRESS(ROW(),COLUMN())))</formula>
    </cfRule>
  </conditionalFormatting>
  <conditionalFormatting sqref="AO56:AT56">
    <cfRule type="expression" dxfId="301" priority="29">
      <formula>INDIRECT(ADDRESS(ROW(),COLUMN()))=TRUNC(INDIRECT(ADDRESS(ROW(),COLUMN())))</formula>
    </cfRule>
  </conditionalFormatting>
  <conditionalFormatting sqref="AU57">
    <cfRule type="expression" dxfId="300" priority="28">
      <formula>INDIRECT(ADDRESS(ROW(),COLUMN()))=TRUNC(INDIRECT(ADDRESS(ROW(),COLUMN())))</formula>
    </cfRule>
  </conditionalFormatting>
  <conditionalFormatting sqref="AU56">
    <cfRule type="expression" dxfId="299" priority="27">
      <formula>INDIRECT(ADDRESS(ROW(),COLUMN()))=TRUNC(INDIRECT(ADDRESS(ROW(),COLUMN())))</formula>
    </cfRule>
  </conditionalFormatting>
  <conditionalFormatting sqref="AV57:AW57">
    <cfRule type="expression" dxfId="298" priority="26">
      <formula>INDIRECT(ADDRESS(ROW(),COLUMN()))=TRUNC(INDIRECT(ADDRESS(ROW(),COLUMN())))</formula>
    </cfRule>
  </conditionalFormatting>
  <conditionalFormatting sqref="AV56:AW56">
    <cfRule type="expression" dxfId="297" priority="25">
      <formula>INDIRECT(ADDRESS(ROW(),COLUMN()))=TRUNC(INDIRECT(ADDRESS(ROW(),COLUMN())))</formula>
    </cfRule>
  </conditionalFormatting>
  <conditionalFormatting sqref="AX56:BA57">
    <cfRule type="expression" dxfId="296" priority="24">
      <formula>INDIRECT(ADDRESS(ROW(),COLUMN()))=TRUNC(INDIRECT(ADDRESS(ROW(),COLUMN())))</formula>
    </cfRule>
  </conditionalFormatting>
  <conditionalFormatting sqref="S60">
    <cfRule type="expression" dxfId="295" priority="23">
      <formula>INDIRECT(ADDRESS(ROW(),COLUMN()))=TRUNC(INDIRECT(ADDRESS(ROW(),COLUMN())))</formula>
    </cfRule>
  </conditionalFormatting>
  <conditionalFormatting sqref="S59">
    <cfRule type="expression" dxfId="294" priority="22">
      <formula>INDIRECT(ADDRESS(ROW(),COLUMN()))=TRUNC(INDIRECT(ADDRESS(ROW(),COLUMN())))</formula>
    </cfRule>
  </conditionalFormatting>
  <conditionalFormatting sqref="T60:Y60">
    <cfRule type="expression" dxfId="293" priority="21">
      <formula>INDIRECT(ADDRESS(ROW(),COLUMN()))=TRUNC(INDIRECT(ADDRESS(ROW(),COLUMN())))</formula>
    </cfRule>
  </conditionalFormatting>
  <conditionalFormatting sqref="T59:Y59">
    <cfRule type="expression" dxfId="292" priority="20">
      <formula>INDIRECT(ADDRESS(ROW(),COLUMN()))=TRUNC(INDIRECT(ADDRESS(ROW(),COLUMN())))</formula>
    </cfRule>
  </conditionalFormatting>
  <conditionalFormatting sqref="Z60">
    <cfRule type="expression" dxfId="291" priority="19">
      <formula>INDIRECT(ADDRESS(ROW(),COLUMN()))=TRUNC(INDIRECT(ADDRESS(ROW(),COLUMN())))</formula>
    </cfRule>
  </conditionalFormatting>
  <conditionalFormatting sqref="Z59">
    <cfRule type="expression" dxfId="290" priority="18">
      <formula>INDIRECT(ADDRESS(ROW(),COLUMN()))=TRUNC(INDIRECT(ADDRESS(ROW(),COLUMN())))</formula>
    </cfRule>
  </conditionalFormatting>
  <conditionalFormatting sqref="AA60:AF60">
    <cfRule type="expression" dxfId="289" priority="17">
      <formula>INDIRECT(ADDRESS(ROW(),COLUMN()))=TRUNC(INDIRECT(ADDRESS(ROW(),COLUMN())))</formula>
    </cfRule>
  </conditionalFormatting>
  <conditionalFormatting sqref="AA59:AF59">
    <cfRule type="expression" dxfId="288" priority="16">
      <formula>INDIRECT(ADDRESS(ROW(),COLUMN()))=TRUNC(INDIRECT(ADDRESS(ROW(),COLUMN())))</formula>
    </cfRule>
  </conditionalFormatting>
  <conditionalFormatting sqref="AG60">
    <cfRule type="expression" dxfId="287" priority="15">
      <formula>INDIRECT(ADDRESS(ROW(),COLUMN()))=TRUNC(INDIRECT(ADDRESS(ROW(),COLUMN())))</formula>
    </cfRule>
  </conditionalFormatting>
  <conditionalFormatting sqref="AG59">
    <cfRule type="expression" dxfId="286" priority="14">
      <formula>INDIRECT(ADDRESS(ROW(),COLUMN()))=TRUNC(INDIRECT(ADDRESS(ROW(),COLUMN())))</formula>
    </cfRule>
  </conditionalFormatting>
  <conditionalFormatting sqref="AH60:AM60">
    <cfRule type="expression" dxfId="285" priority="13">
      <formula>INDIRECT(ADDRESS(ROW(),COLUMN()))=TRUNC(INDIRECT(ADDRESS(ROW(),COLUMN())))</formula>
    </cfRule>
  </conditionalFormatting>
  <conditionalFormatting sqref="AH59:AM59">
    <cfRule type="expression" dxfId="284" priority="12">
      <formula>INDIRECT(ADDRESS(ROW(),COLUMN()))=TRUNC(INDIRECT(ADDRESS(ROW(),COLUMN())))</formula>
    </cfRule>
  </conditionalFormatting>
  <conditionalFormatting sqref="AN60">
    <cfRule type="expression" dxfId="283" priority="11">
      <formula>INDIRECT(ADDRESS(ROW(),COLUMN()))=TRUNC(INDIRECT(ADDRESS(ROW(),COLUMN())))</formula>
    </cfRule>
  </conditionalFormatting>
  <conditionalFormatting sqref="AN59">
    <cfRule type="expression" dxfId="282" priority="10">
      <formula>INDIRECT(ADDRESS(ROW(),COLUMN()))=TRUNC(INDIRECT(ADDRESS(ROW(),COLUMN())))</formula>
    </cfRule>
  </conditionalFormatting>
  <conditionalFormatting sqref="AO60:AT60">
    <cfRule type="expression" dxfId="281" priority="9">
      <formula>INDIRECT(ADDRESS(ROW(),COLUMN()))=TRUNC(INDIRECT(ADDRESS(ROW(),COLUMN())))</formula>
    </cfRule>
  </conditionalFormatting>
  <conditionalFormatting sqref="AO59:AT59">
    <cfRule type="expression" dxfId="280" priority="8">
      <formula>INDIRECT(ADDRESS(ROW(),COLUMN()))=TRUNC(INDIRECT(ADDRESS(ROW(),COLUMN())))</formula>
    </cfRule>
  </conditionalFormatting>
  <conditionalFormatting sqref="AU60">
    <cfRule type="expression" dxfId="279" priority="7">
      <formula>INDIRECT(ADDRESS(ROW(),COLUMN()))=TRUNC(INDIRECT(ADDRESS(ROW(),COLUMN())))</formula>
    </cfRule>
  </conditionalFormatting>
  <conditionalFormatting sqref="AU59">
    <cfRule type="expression" dxfId="278" priority="6">
      <formula>INDIRECT(ADDRESS(ROW(),COLUMN()))=TRUNC(INDIRECT(ADDRESS(ROW(),COLUMN())))</formula>
    </cfRule>
  </conditionalFormatting>
  <conditionalFormatting sqref="AV60:AW60">
    <cfRule type="expression" dxfId="277" priority="5">
      <formula>INDIRECT(ADDRESS(ROW(),COLUMN()))=TRUNC(INDIRECT(ADDRESS(ROW(),COLUMN())))</formula>
    </cfRule>
  </conditionalFormatting>
  <conditionalFormatting sqref="AV59:AW59">
    <cfRule type="expression" dxfId="276" priority="4">
      <formula>INDIRECT(ADDRESS(ROW(),COLUMN()))=TRUNC(INDIRECT(ADDRESS(ROW(),COLUMN())))</formula>
    </cfRule>
  </conditionalFormatting>
  <conditionalFormatting sqref="AX59:BA60">
    <cfRule type="expression" dxfId="275" priority="3">
      <formula>INDIRECT(ADDRESS(ROW(),COLUMN()))=TRUNC(INDIRECT(ADDRESS(ROW(),COLUMN())))</formula>
    </cfRule>
  </conditionalFormatting>
  <conditionalFormatting sqref="BC14:BD14">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494" t="s">
        <v>52</v>
      </c>
      <c r="F4" s="494"/>
      <c r="G4" s="494"/>
      <c r="H4" s="494"/>
      <c r="I4" s="494"/>
      <c r="J4" s="494"/>
      <c r="K4" s="494"/>
      <c r="M4" s="494" t="s">
        <v>51</v>
      </c>
      <c r="N4" s="494"/>
      <c r="O4" s="494"/>
      <c r="Q4" s="494" t="s">
        <v>82</v>
      </c>
      <c r="R4" s="494"/>
      <c r="S4" s="494"/>
      <c r="T4" s="494"/>
      <c r="U4" s="494"/>
      <c r="W4" s="494"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494"/>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50" zoomScaleNormal="70" zoomScaleSheetLayoutView="50" workbookViewId="0">
      <selection activeCell="AG3" sqref="AG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79" t="s">
        <v>220</v>
      </c>
      <c r="AQ1" s="280"/>
      <c r="AR1" s="280"/>
      <c r="AS1" s="280"/>
      <c r="AT1" s="280"/>
      <c r="AU1" s="280"/>
      <c r="AV1" s="280"/>
      <c r="AW1" s="280"/>
      <c r="AX1" s="280"/>
      <c r="AY1" s="280"/>
      <c r="AZ1" s="280"/>
      <c r="BA1" s="280"/>
      <c r="BB1" s="280"/>
      <c r="BC1" s="280"/>
      <c r="BD1" s="280"/>
      <c r="BE1" s="280"/>
      <c r="BF1" s="7" t="s">
        <v>21</v>
      </c>
    </row>
    <row r="2" spans="2:64" s="12" customFormat="1" ht="20.25" customHeight="1" x14ac:dyDescent="0.4">
      <c r="C2" s="11"/>
      <c r="D2" s="11"/>
      <c r="E2" s="11"/>
      <c r="F2" s="11"/>
      <c r="G2" s="11"/>
      <c r="J2" s="5"/>
      <c r="L2" s="11"/>
      <c r="M2" s="11"/>
      <c r="N2" s="11"/>
      <c r="O2" s="11"/>
      <c r="P2" s="11"/>
      <c r="Q2" s="11"/>
      <c r="R2" s="11"/>
      <c r="Y2" s="101" t="s">
        <v>64</v>
      </c>
      <c r="Z2" s="281">
        <v>7</v>
      </c>
      <c r="AA2" s="281"/>
      <c r="AB2" s="101" t="s">
        <v>65</v>
      </c>
      <c r="AC2" s="624">
        <f>IF(Z2=0,"",YEAR(DATE(2018+Z2,1,1)))</f>
        <v>2025</v>
      </c>
      <c r="AD2" s="624"/>
      <c r="AE2" s="102" t="s">
        <v>66</v>
      </c>
      <c r="AF2" s="102" t="s">
        <v>1</v>
      </c>
      <c r="AG2" s="281">
        <v>1</v>
      </c>
      <c r="AH2" s="281"/>
      <c r="AI2" s="102" t="s">
        <v>53</v>
      </c>
      <c r="AM2" s="8"/>
      <c r="AN2" s="7"/>
      <c r="AO2" s="7" t="s">
        <v>67</v>
      </c>
      <c r="AP2" s="281" t="s">
        <v>40</v>
      </c>
      <c r="AQ2" s="281"/>
      <c r="AR2" s="281"/>
      <c r="AS2" s="281"/>
      <c r="AT2" s="281"/>
      <c r="AU2" s="281"/>
      <c r="AV2" s="281"/>
      <c r="AW2" s="281"/>
      <c r="AX2" s="281"/>
      <c r="AY2" s="281"/>
      <c r="AZ2" s="281"/>
      <c r="BA2" s="281"/>
      <c r="BB2" s="281"/>
      <c r="BC2" s="281"/>
      <c r="BD2" s="281"/>
      <c r="BE2" s="281"/>
      <c r="BF2" s="7" t="s">
        <v>21</v>
      </c>
    </row>
    <row r="3" spans="2:64" s="6" customFormat="1" ht="20.25" customHeight="1" x14ac:dyDescent="0.4">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107</v>
      </c>
      <c r="BB3" s="283" t="s">
        <v>159</v>
      </c>
      <c r="BC3" s="284"/>
      <c r="BD3" s="284"/>
      <c r="BE3" s="285"/>
      <c r="BF3" s="7"/>
    </row>
    <row r="4" spans="2:64" s="6" customFormat="1" ht="18.75" x14ac:dyDescent="0.4">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160</v>
      </c>
      <c r="BB4" s="283" t="s">
        <v>161</v>
      </c>
      <c r="BC4" s="284"/>
      <c r="BD4" s="284"/>
      <c r="BE4" s="285"/>
      <c r="BF4" s="47"/>
    </row>
    <row r="5" spans="2:64" s="6" customFormat="1" ht="6.75" customHeight="1" x14ac:dyDescent="0.4">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x14ac:dyDescent="0.4">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179</v>
      </c>
      <c r="AM6" s="118"/>
      <c r="AN6" s="118"/>
      <c r="AO6" s="118"/>
      <c r="AP6" s="118"/>
      <c r="AQ6" s="118"/>
      <c r="AR6" s="118"/>
      <c r="AS6" s="118"/>
      <c r="AT6" s="145"/>
      <c r="AU6" s="145"/>
      <c r="AV6" s="151"/>
      <c r="AW6" s="118"/>
      <c r="AX6" s="286">
        <v>40</v>
      </c>
      <c r="AY6" s="288"/>
      <c r="AZ6" s="151" t="s">
        <v>180</v>
      </c>
      <c r="BA6" s="118"/>
      <c r="BB6" s="286">
        <v>160</v>
      </c>
      <c r="BC6" s="288"/>
      <c r="BD6" s="151" t="s">
        <v>181</v>
      </c>
      <c r="BE6" s="118"/>
      <c r="BF6" s="47"/>
    </row>
    <row r="7" spans="2:64" s="6" customFormat="1" ht="6.75" customHeight="1" x14ac:dyDescent="0.4">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625">
        <f>DAY(EOMONTH(DATE(AC2,AG2,1),0))</f>
        <v>31</v>
      </c>
      <c r="BC8" s="626"/>
      <c r="BD8" s="12" t="s">
        <v>54</v>
      </c>
      <c r="BE8" s="12"/>
      <c r="BF8" s="12"/>
      <c r="BJ8" s="7"/>
      <c r="BK8" s="7"/>
      <c r="BL8" s="7"/>
    </row>
    <row r="9" spans="2:64" s="6"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182</v>
      </c>
      <c r="BA10" s="39"/>
      <c r="BB10" s="286">
        <v>1</v>
      </c>
      <c r="BC10" s="287"/>
      <c r="BD10" s="288"/>
      <c r="BE10" s="18" t="s">
        <v>22</v>
      </c>
      <c r="BF10" s="12"/>
      <c r="BJ10" s="7"/>
      <c r="BK10" s="7"/>
      <c r="BL10" s="7"/>
    </row>
    <row r="11" spans="2:64" s="6"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289"/>
      <c r="AP12" s="289"/>
      <c r="AQ12" s="289"/>
      <c r="AR12" s="151"/>
      <c r="AS12" s="149"/>
      <c r="AT12" s="149"/>
      <c r="AU12" s="48"/>
      <c r="AV12" s="39"/>
      <c r="AW12" s="39"/>
      <c r="AX12" s="49"/>
      <c r="AY12" s="49"/>
      <c r="AZ12" s="39"/>
      <c r="BA12" s="39"/>
      <c r="BB12" s="286">
        <v>1</v>
      </c>
      <c r="BC12" s="287"/>
      <c r="BD12" s="288"/>
      <c r="BE12" s="50" t="s">
        <v>23</v>
      </c>
      <c r="BF12" s="12"/>
      <c r="BJ12" s="7"/>
      <c r="BK12" s="7"/>
      <c r="BL12" s="7"/>
    </row>
    <row r="13" spans="2:64" s="6"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183</v>
      </c>
      <c r="AU14" s="292"/>
      <c r="AV14" s="293"/>
      <c r="AW14" s="294"/>
      <c r="AX14" s="38" t="s">
        <v>2</v>
      </c>
      <c r="AY14" s="292"/>
      <c r="AZ14" s="293"/>
      <c r="BA14" s="294"/>
      <c r="BB14" s="37" t="s">
        <v>24</v>
      </c>
      <c r="BC14" s="601">
        <f>(AY14-AU14)*24</f>
        <v>0</v>
      </c>
      <c r="BD14" s="602"/>
      <c r="BE14" s="36" t="s">
        <v>25</v>
      </c>
      <c r="BF14" s="38"/>
      <c r="BJ14" s="7"/>
      <c r="BK14" s="7"/>
      <c r="BL14" s="7"/>
    </row>
    <row r="15" spans="2:64" s="6" customFormat="1" ht="6.75" customHeight="1" x14ac:dyDescent="0.15">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x14ac:dyDescent="0.45">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4">
      <c r="B17" s="565" t="s">
        <v>98</v>
      </c>
      <c r="C17" s="568" t="s">
        <v>184</v>
      </c>
      <c r="D17" s="569"/>
      <c r="E17" s="570"/>
      <c r="F17" s="98"/>
      <c r="G17" s="577" t="s">
        <v>185</v>
      </c>
      <c r="H17" s="580" t="s">
        <v>186</v>
      </c>
      <c r="I17" s="569"/>
      <c r="J17" s="569"/>
      <c r="K17" s="570"/>
      <c r="L17" s="580" t="s">
        <v>187</v>
      </c>
      <c r="M17" s="569"/>
      <c r="N17" s="569"/>
      <c r="O17" s="583"/>
      <c r="P17" s="586"/>
      <c r="Q17" s="587"/>
      <c r="R17" s="588"/>
      <c r="S17" s="365" t="s">
        <v>188</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612" t="str">
        <f>IF(BB3="４週","(11) 1～4週目の勤務時間数合計","(11) 1か月の勤務時間数   合計")</f>
        <v>(11) 1～4週目の勤務時間数合計</v>
      </c>
      <c r="AY17" s="613"/>
      <c r="AZ17" s="618" t="s">
        <v>189</v>
      </c>
      <c r="BA17" s="619"/>
      <c r="BB17" s="603" t="s">
        <v>190</v>
      </c>
      <c r="BC17" s="604"/>
      <c r="BD17" s="604"/>
      <c r="BE17" s="604"/>
      <c r="BF17" s="605"/>
    </row>
    <row r="18" spans="2:58" ht="20.25" customHeight="1" x14ac:dyDescent="0.4">
      <c r="B18" s="566"/>
      <c r="C18" s="571"/>
      <c r="D18" s="572"/>
      <c r="E18" s="573"/>
      <c r="F18" s="99"/>
      <c r="G18" s="578"/>
      <c r="H18" s="581"/>
      <c r="I18" s="572"/>
      <c r="J18" s="572"/>
      <c r="K18" s="573"/>
      <c r="L18" s="581"/>
      <c r="M18" s="572"/>
      <c r="N18" s="572"/>
      <c r="O18" s="584"/>
      <c r="P18" s="589"/>
      <c r="Q18" s="590"/>
      <c r="R18" s="591"/>
      <c r="S18" s="606" t="s">
        <v>16</v>
      </c>
      <c r="T18" s="607"/>
      <c r="U18" s="607"/>
      <c r="V18" s="607"/>
      <c r="W18" s="607"/>
      <c r="X18" s="607"/>
      <c r="Y18" s="608"/>
      <c r="Z18" s="606" t="s">
        <v>17</v>
      </c>
      <c r="AA18" s="607"/>
      <c r="AB18" s="607"/>
      <c r="AC18" s="607"/>
      <c r="AD18" s="607"/>
      <c r="AE18" s="607"/>
      <c r="AF18" s="608"/>
      <c r="AG18" s="606" t="s">
        <v>18</v>
      </c>
      <c r="AH18" s="607"/>
      <c r="AI18" s="607"/>
      <c r="AJ18" s="607"/>
      <c r="AK18" s="607"/>
      <c r="AL18" s="607"/>
      <c r="AM18" s="608"/>
      <c r="AN18" s="606" t="s">
        <v>19</v>
      </c>
      <c r="AO18" s="607"/>
      <c r="AP18" s="607"/>
      <c r="AQ18" s="607"/>
      <c r="AR18" s="607"/>
      <c r="AS18" s="607"/>
      <c r="AT18" s="608"/>
      <c r="AU18" s="609" t="s">
        <v>20</v>
      </c>
      <c r="AV18" s="610"/>
      <c r="AW18" s="611"/>
      <c r="AX18" s="614"/>
      <c r="AY18" s="615"/>
      <c r="AZ18" s="620"/>
      <c r="BA18" s="621"/>
      <c r="BB18" s="548"/>
      <c r="BC18" s="549"/>
      <c r="BD18" s="549"/>
      <c r="BE18" s="549"/>
      <c r="BF18" s="550"/>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614"/>
      <c r="AY19" s="615"/>
      <c r="AZ19" s="620"/>
      <c r="BA19" s="621"/>
      <c r="BB19" s="548"/>
      <c r="BC19" s="549"/>
      <c r="BD19" s="549"/>
      <c r="BE19" s="549"/>
      <c r="BF19" s="550"/>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4</v>
      </c>
      <c r="T20" s="104">
        <f>WEEKDAY(DATE($AC$2,$AG$2,2))</f>
        <v>5</v>
      </c>
      <c r="U20" s="104">
        <f>WEEKDAY(DATE($AC$2,$AG$2,3))</f>
        <v>6</v>
      </c>
      <c r="V20" s="104">
        <f>WEEKDAY(DATE($AC$2,$AG$2,4))</f>
        <v>7</v>
      </c>
      <c r="W20" s="104">
        <f>WEEKDAY(DATE($AC$2,$AG$2,5))</f>
        <v>1</v>
      </c>
      <c r="X20" s="104">
        <f>WEEKDAY(DATE($AC$2,$AG$2,6))</f>
        <v>2</v>
      </c>
      <c r="Y20" s="105">
        <f>WEEKDAY(DATE($AC$2,$AG$2,7))</f>
        <v>3</v>
      </c>
      <c r="Z20" s="103">
        <f>WEEKDAY(DATE($AC$2,$AG$2,8))</f>
        <v>4</v>
      </c>
      <c r="AA20" s="104">
        <f>WEEKDAY(DATE($AC$2,$AG$2,9))</f>
        <v>5</v>
      </c>
      <c r="AB20" s="104">
        <f>WEEKDAY(DATE($AC$2,$AG$2,10))</f>
        <v>6</v>
      </c>
      <c r="AC20" s="104">
        <f>WEEKDAY(DATE($AC$2,$AG$2,11))</f>
        <v>7</v>
      </c>
      <c r="AD20" s="104">
        <f>WEEKDAY(DATE($AC$2,$AG$2,12))</f>
        <v>1</v>
      </c>
      <c r="AE20" s="104">
        <f>WEEKDAY(DATE($AC$2,$AG$2,13))</f>
        <v>2</v>
      </c>
      <c r="AF20" s="105">
        <f>WEEKDAY(DATE($AC$2,$AG$2,14))</f>
        <v>3</v>
      </c>
      <c r="AG20" s="103">
        <f>WEEKDAY(DATE($AC$2,$AG$2,15))</f>
        <v>4</v>
      </c>
      <c r="AH20" s="104">
        <f>WEEKDAY(DATE($AC$2,$AG$2,16))</f>
        <v>5</v>
      </c>
      <c r="AI20" s="104">
        <f>WEEKDAY(DATE($AC$2,$AG$2,17))</f>
        <v>6</v>
      </c>
      <c r="AJ20" s="104">
        <f>WEEKDAY(DATE($AC$2,$AG$2,18))</f>
        <v>7</v>
      </c>
      <c r="AK20" s="104">
        <f>WEEKDAY(DATE($AC$2,$AG$2,19))</f>
        <v>1</v>
      </c>
      <c r="AL20" s="104">
        <f>WEEKDAY(DATE($AC$2,$AG$2,20))</f>
        <v>2</v>
      </c>
      <c r="AM20" s="105">
        <f>WEEKDAY(DATE($AC$2,$AG$2,21))</f>
        <v>3</v>
      </c>
      <c r="AN20" s="103">
        <f>WEEKDAY(DATE($AC$2,$AG$2,22))</f>
        <v>4</v>
      </c>
      <c r="AO20" s="104">
        <f>WEEKDAY(DATE($AC$2,$AG$2,23))</f>
        <v>5</v>
      </c>
      <c r="AP20" s="104">
        <f>WEEKDAY(DATE($AC$2,$AG$2,24))</f>
        <v>6</v>
      </c>
      <c r="AQ20" s="104">
        <f>WEEKDAY(DATE($AC$2,$AG$2,25))</f>
        <v>7</v>
      </c>
      <c r="AR20" s="104">
        <f>WEEKDAY(DATE($AC$2,$AG$2,26))</f>
        <v>1</v>
      </c>
      <c r="AS20" s="104">
        <f>WEEKDAY(DATE($AC$2,$AG$2,27))</f>
        <v>2</v>
      </c>
      <c r="AT20" s="105">
        <f>WEEKDAY(DATE($AC$2,$AG$2,28))</f>
        <v>3</v>
      </c>
      <c r="AU20" s="103">
        <f>IF(AU19=29,WEEKDAY(DATE($AC$2,$AG$2,29)),0)</f>
        <v>0</v>
      </c>
      <c r="AV20" s="104">
        <f>IF(AV19=30,WEEKDAY(DATE($AC$2,$AG$2,30)),0)</f>
        <v>0</v>
      </c>
      <c r="AW20" s="105">
        <f>IF(AW19=31,WEEKDAY(DATE($AC$2,$AG$2,31)),0)</f>
        <v>0</v>
      </c>
      <c r="AX20" s="614"/>
      <c r="AY20" s="615"/>
      <c r="AZ20" s="620"/>
      <c r="BA20" s="621"/>
      <c r="BB20" s="548"/>
      <c r="BC20" s="549"/>
      <c r="BD20" s="549"/>
      <c r="BE20" s="549"/>
      <c r="BF20" s="550"/>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水</v>
      </c>
      <c r="T21" s="111" t="str">
        <f t="shared" ref="T21:AT21" si="0">IF(T20=1,"日",IF(T20=2,"月",IF(T20=3,"火",IF(T20=4,"水",IF(T20=5,"木",IF(T20=6,"金","土"))))))</f>
        <v>木</v>
      </c>
      <c r="U21" s="111" t="str">
        <f t="shared" si="0"/>
        <v>金</v>
      </c>
      <c r="V21" s="111" t="str">
        <f t="shared" si="0"/>
        <v>土</v>
      </c>
      <c r="W21" s="111" t="str">
        <f t="shared" si="0"/>
        <v>日</v>
      </c>
      <c r="X21" s="111" t="str">
        <f t="shared" si="0"/>
        <v>月</v>
      </c>
      <c r="Y21" s="112" t="str">
        <f t="shared" si="0"/>
        <v>火</v>
      </c>
      <c r="Z21" s="110" t="str">
        <f>IF(Z20=1,"日",IF(Z20=2,"月",IF(Z20=3,"火",IF(Z20=4,"水",IF(Z20=5,"木",IF(Z20=6,"金","土"))))))</f>
        <v>水</v>
      </c>
      <c r="AA21" s="111" t="str">
        <f t="shared" si="0"/>
        <v>木</v>
      </c>
      <c r="AB21" s="111" t="str">
        <f t="shared" si="0"/>
        <v>金</v>
      </c>
      <c r="AC21" s="111" t="str">
        <f t="shared" si="0"/>
        <v>土</v>
      </c>
      <c r="AD21" s="111" t="str">
        <f t="shared" si="0"/>
        <v>日</v>
      </c>
      <c r="AE21" s="111" t="str">
        <f t="shared" si="0"/>
        <v>月</v>
      </c>
      <c r="AF21" s="112" t="str">
        <f t="shared" si="0"/>
        <v>火</v>
      </c>
      <c r="AG21" s="110" t="str">
        <f>IF(AG20=1,"日",IF(AG20=2,"月",IF(AG20=3,"火",IF(AG20=4,"水",IF(AG20=5,"木",IF(AG20=6,"金","土"))))))</f>
        <v>水</v>
      </c>
      <c r="AH21" s="111" t="str">
        <f t="shared" si="0"/>
        <v>木</v>
      </c>
      <c r="AI21" s="111" t="str">
        <f t="shared" si="0"/>
        <v>金</v>
      </c>
      <c r="AJ21" s="111" t="str">
        <f t="shared" si="0"/>
        <v>土</v>
      </c>
      <c r="AK21" s="111" t="str">
        <f t="shared" si="0"/>
        <v>日</v>
      </c>
      <c r="AL21" s="111" t="str">
        <f t="shared" si="0"/>
        <v>月</v>
      </c>
      <c r="AM21" s="112" t="str">
        <f t="shared" si="0"/>
        <v>火</v>
      </c>
      <c r="AN21" s="110" t="str">
        <f>IF(AN20=1,"日",IF(AN20=2,"月",IF(AN20=3,"火",IF(AN20=4,"水",IF(AN20=5,"木",IF(AN20=6,"金","土"))))))</f>
        <v>水</v>
      </c>
      <c r="AO21" s="111" t="str">
        <f t="shared" si="0"/>
        <v>木</v>
      </c>
      <c r="AP21" s="111" t="str">
        <f t="shared" si="0"/>
        <v>金</v>
      </c>
      <c r="AQ21" s="111" t="str">
        <f t="shared" si="0"/>
        <v>土</v>
      </c>
      <c r="AR21" s="111" t="str">
        <f t="shared" si="0"/>
        <v>日</v>
      </c>
      <c r="AS21" s="111" t="str">
        <f t="shared" si="0"/>
        <v>月</v>
      </c>
      <c r="AT21" s="112" t="str">
        <f t="shared" si="0"/>
        <v>火</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616"/>
      <c r="AY21" s="617"/>
      <c r="AZ21" s="622"/>
      <c r="BA21" s="623"/>
      <c r="BB21" s="551"/>
      <c r="BC21" s="552"/>
      <c r="BD21" s="552"/>
      <c r="BE21" s="552"/>
      <c r="BF21" s="553"/>
    </row>
    <row r="22" spans="2:58" ht="20.25" customHeight="1" x14ac:dyDescent="0.4">
      <c r="B22" s="595">
        <v>1</v>
      </c>
      <c r="C22" s="416"/>
      <c r="D22" s="417"/>
      <c r="E22" s="418"/>
      <c r="F22" s="93"/>
      <c r="G22" s="327"/>
      <c r="H22" s="329"/>
      <c r="I22" s="330"/>
      <c r="J22" s="330"/>
      <c r="K22" s="331"/>
      <c r="L22" s="386"/>
      <c r="M22" s="387"/>
      <c r="N22" s="387"/>
      <c r="O22" s="388"/>
      <c r="P22" s="596" t="s">
        <v>49</v>
      </c>
      <c r="Q22" s="597"/>
      <c r="R22" s="598"/>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599"/>
      <c r="AY22" s="600"/>
      <c r="AZ22" s="563"/>
      <c r="BA22" s="564"/>
      <c r="BB22" s="306"/>
      <c r="BC22" s="307"/>
      <c r="BD22" s="307"/>
      <c r="BE22" s="307"/>
      <c r="BF22" s="308"/>
    </row>
    <row r="23" spans="2:58" ht="20.25" customHeight="1" x14ac:dyDescent="0.4">
      <c r="B23" s="561"/>
      <c r="C23" s="419"/>
      <c r="D23" s="420"/>
      <c r="E23" s="421"/>
      <c r="F23" s="94"/>
      <c r="G23" s="328"/>
      <c r="H23" s="332"/>
      <c r="I23" s="333"/>
      <c r="J23" s="333"/>
      <c r="K23" s="334"/>
      <c r="L23" s="389"/>
      <c r="M23" s="390"/>
      <c r="N23" s="390"/>
      <c r="O23" s="391"/>
      <c r="P23" s="532" t="s">
        <v>15</v>
      </c>
      <c r="Q23" s="533"/>
      <c r="R23" s="534"/>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35">
        <f>IF($BB$3="４週",SUM(S23:AT23),IF($BB$3="暦月",SUM(S23:AW23),""))</f>
        <v>0</v>
      </c>
      <c r="AY23" s="536"/>
      <c r="AZ23" s="537">
        <f>IF($BB$3="４週",AX23/4,IF($BB$3="暦月",'地域密着型通所介護（1枚版）'!AX23/('地域密着型通所介護（1枚版）'!$BB$8/7),""))</f>
        <v>0</v>
      </c>
      <c r="BA23" s="538"/>
      <c r="BB23" s="309"/>
      <c r="BC23" s="310"/>
      <c r="BD23" s="310"/>
      <c r="BE23" s="310"/>
      <c r="BF23" s="311"/>
    </row>
    <row r="24" spans="2:58" ht="20.25" customHeight="1" x14ac:dyDescent="0.4">
      <c r="B24" s="561"/>
      <c r="C24" s="422"/>
      <c r="D24" s="423"/>
      <c r="E24" s="424"/>
      <c r="F24" s="95">
        <f>C22</f>
        <v>0</v>
      </c>
      <c r="G24" s="328"/>
      <c r="H24" s="332"/>
      <c r="I24" s="333"/>
      <c r="J24" s="333"/>
      <c r="K24" s="334"/>
      <c r="L24" s="389"/>
      <c r="M24" s="390"/>
      <c r="N24" s="390"/>
      <c r="O24" s="391"/>
      <c r="P24" s="558" t="s">
        <v>50</v>
      </c>
      <c r="Q24" s="559"/>
      <c r="R24" s="560"/>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42">
        <f>IF($BB$3="４週",SUM(S24:AT24),IF($BB$3="暦月",SUM(S24:AW24),""))</f>
        <v>0</v>
      </c>
      <c r="AY24" s="543"/>
      <c r="AZ24" s="544">
        <f>IF($BB$3="４週",AX24/4,IF($BB$3="暦月",'地域密着型通所介護（1枚版）'!AX24/('地域密着型通所介護（1枚版）'!$BB$8/7),""))</f>
        <v>0</v>
      </c>
      <c r="BA24" s="545"/>
      <c r="BB24" s="312"/>
      <c r="BC24" s="313"/>
      <c r="BD24" s="313"/>
      <c r="BE24" s="313"/>
      <c r="BF24" s="314"/>
    </row>
    <row r="25" spans="2:58" ht="20.25" customHeight="1" x14ac:dyDescent="0.4">
      <c r="B25" s="561">
        <f>B22+1</f>
        <v>2</v>
      </c>
      <c r="C25" s="425"/>
      <c r="D25" s="426"/>
      <c r="E25" s="427"/>
      <c r="F25" s="96"/>
      <c r="G25" s="431"/>
      <c r="H25" s="433"/>
      <c r="I25" s="333"/>
      <c r="J25" s="333"/>
      <c r="K25" s="334"/>
      <c r="L25" s="434"/>
      <c r="M25" s="435"/>
      <c r="N25" s="435"/>
      <c r="O25" s="436"/>
      <c r="P25" s="499" t="s">
        <v>49</v>
      </c>
      <c r="Q25" s="500"/>
      <c r="R25" s="5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28"/>
      <c r="AY25" s="529"/>
      <c r="AZ25" s="530"/>
      <c r="BA25" s="531"/>
      <c r="BB25" s="428"/>
      <c r="BC25" s="429"/>
      <c r="BD25" s="429"/>
      <c r="BE25" s="429"/>
      <c r="BF25" s="430"/>
    </row>
    <row r="26" spans="2:58" ht="20.25" customHeight="1" x14ac:dyDescent="0.4">
      <c r="B26" s="561"/>
      <c r="C26" s="419"/>
      <c r="D26" s="420"/>
      <c r="E26" s="421"/>
      <c r="F26" s="94"/>
      <c r="G26" s="328"/>
      <c r="H26" s="332"/>
      <c r="I26" s="333"/>
      <c r="J26" s="333"/>
      <c r="K26" s="334"/>
      <c r="L26" s="389"/>
      <c r="M26" s="390"/>
      <c r="N26" s="390"/>
      <c r="O26" s="391"/>
      <c r="P26" s="532" t="s">
        <v>15</v>
      </c>
      <c r="Q26" s="533"/>
      <c r="R26" s="534"/>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35">
        <f>IF($BB$3="４週",SUM(S26:AT26),IF($BB$3="暦月",SUM(S26:AW26),""))</f>
        <v>0</v>
      </c>
      <c r="AY26" s="536"/>
      <c r="AZ26" s="537">
        <f>IF($BB$3="４週",AX26/4,IF($BB$3="暦月",'地域密着型通所介護（1枚版）'!AX26/('地域密着型通所介護（1枚版）'!$BB$8/7),""))</f>
        <v>0</v>
      </c>
      <c r="BA26" s="538"/>
      <c r="BB26" s="309"/>
      <c r="BC26" s="310"/>
      <c r="BD26" s="310"/>
      <c r="BE26" s="310"/>
      <c r="BF26" s="311"/>
    </row>
    <row r="27" spans="2:58" ht="20.25" customHeight="1" x14ac:dyDescent="0.4">
      <c r="B27" s="561"/>
      <c r="C27" s="422"/>
      <c r="D27" s="423"/>
      <c r="E27" s="424"/>
      <c r="F27" s="94">
        <f>C25</f>
        <v>0</v>
      </c>
      <c r="G27" s="432"/>
      <c r="H27" s="332"/>
      <c r="I27" s="333"/>
      <c r="J27" s="333"/>
      <c r="K27" s="334"/>
      <c r="L27" s="437"/>
      <c r="M27" s="438"/>
      <c r="N27" s="438"/>
      <c r="O27" s="439"/>
      <c r="P27" s="558" t="s">
        <v>50</v>
      </c>
      <c r="Q27" s="559"/>
      <c r="R27" s="560"/>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42">
        <f>IF($BB$3="４週",SUM(S27:AT27),IF($BB$3="暦月",SUM(S27:AW27),""))</f>
        <v>0</v>
      </c>
      <c r="AY27" s="543"/>
      <c r="AZ27" s="544">
        <f>IF($BB$3="４週",AX27/4,IF($BB$3="暦月",'地域密着型通所介護（1枚版）'!AX27/('地域密着型通所介護（1枚版）'!$BB$8/7),""))</f>
        <v>0</v>
      </c>
      <c r="BA27" s="545"/>
      <c r="BB27" s="312"/>
      <c r="BC27" s="313"/>
      <c r="BD27" s="313"/>
      <c r="BE27" s="313"/>
      <c r="BF27" s="314"/>
    </row>
    <row r="28" spans="2:58" ht="20.25" customHeight="1" x14ac:dyDescent="0.4">
      <c r="B28" s="561">
        <f>B25+1</f>
        <v>3</v>
      </c>
      <c r="C28" s="402"/>
      <c r="D28" s="403"/>
      <c r="E28" s="404"/>
      <c r="F28" s="96"/>
      <c r="G28" s="431"/>
      <c r="H28" s="433"/>
      <c r="I28" s="333"/>
      <c r="J28" s="333"/>
      <c r="K28" s="334"/>
      <c r="L28" s="434"/>
      <c r="M28" s="435"/>
      <c r="N28" s="435"/>
      <c r="O28" s="436"/>
      <c r="P28" s="499" t="s">
        <v>49</v>
      </c>
      <c r="Q28" s="500"/>
      <c r="R28" s="5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28"/>
      <c r="AY28" s="529"/>
      <c r="AZ28" s="530"/>
      <c r="BA28" s="531"/>
      <c r="BB28" s="428"/>
      <c r="BC28" s="429"/>
      <c r="BD28" s="429"/>
      <c r="BE28" s="429"/>
      <c r="BF28" s="430"/>
    </row>
    <row r="29" spans="2:58" ht="20.25" customHeight="1" x14ac:dyDescent="0.4">
      <c r="B29" s="561"/>
      <c r="C29" s="405"/>
      <c r="D29" s="406"/>
      <c r="E29" s="407"/>
      <c r="F29" s="94"/>
      <c r="G29" s="328"/>
      <c r="H29" s="332"/>
      <c r="I29" s="333"/>
      <c r="J29" s="333"/>
      <c r="K29" s="334"/>
      <c r="L29" s="389"/>
      <c r="M29" s="390"/>
      <c r="N29" s="390"/>
      <c r="O29" s="391"/>
      <c r="P29" s="532" t="s">
        <v>15</v>
      </c>
      <c r="Q29" s="533"/>
      <c r="R29" s="534"/>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35">
        <f>IF($BB$3="４週",SUM(S29:AT29),IF($BB$3="暦月",SUM(S29:AW29),""))</f>
        <v>0</v>
      </c>
      <c r="AY29" s="536"/>
      <c r="AZ29" s="537">
        <f>IF($BB$3="４週",AX29/4,IF($BB$3="暦月",'地域密着型通所介護（1枚版）'!AX29/('地域密着型通所介護（1枚版）'!$BB$8/7),""))</f>
        <v>0</v>
      </c>
      <c r="BA29" s="538"/>
      <c r="BB29" s="309"/>
      <c r="BC29" s="310"/>
      <c r="BD29" s="310"/>
      <c r="BE29" s="310"/>
      <c r="BF29" s="311"/>
    </row>
    <row r="30" spans="2:58" ht="20.25" customHeight="1" x14ac:dyDescent="0.4">
      <c r="B30" s="561"/>
      <c r="C30" s="408"/>
      <c r="D30" s="409"/>
      <c r="E30" s="410"/>
      <c r="F30" s="94">
        <f>C28</f>
        <v>0</v>
      </c>
      <c r="G30" s="432"/>
      <c r="H30" s="332"/>
      <c r="I30" s="333"/>
      <c r="J30" s="333"/>
      <c r="K30" s="334"/>
      <c r="L30" s="437"/>
      <c r="M30" s="438"/>
      <c r="N30" s="438"/>
      <c r="O30" s="439"/>
      <c r="P30" s="558" t="s">
        <v>50</v>
      </c>
      <c r="Q30" s="559"/>
      <c r="R30" s="560"/>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42">
        <f>IF($BB$3="４週",SUM(S30:AT30),IF($BB$3="暦月",SUM(S30:AW30),""))</f>
        <v>0</v>
      </c>
      <c r="AY30" s="543"/>
      <c r="AZ30" s="544">
        <f>IF($BB$3="４週",AX30/4,IF($BB$3="暦月",'地域密着型通所介護（1枚版）'!AX30/('地域密着型通所介護（1枚版）'!$BB$8/7),""))</f>
        <v>0</v>
      </c>
      <c r="BA30" s="545"/>
      <c r="BB30" s="312"/>
      <c r="BC30" s="313"/>
      <c r="BD30" s="313"/>
      <c r="BE30" s="313"/>
      <c r="BF30" s="314"/>
    </row>
    <row r="31" spans="2:58" ht="20.25" customHeight="1" x14ac:dyDescent="0.4">
      <c r="B31" s="561">
        <f>B28+1</f>
        <v>4</v>
      </c>
      <c r="C31" s="402"/>
      <c r="D31" s="403"/>
      <c r="E31" s="404"/>
      <c r="F31" s="96"/>
      <c r="G31" s="431"/>
      <c r="H31" s="433"/>
      <c r="I31" s="333"/>
      <c r="J31" s="333"/>
      <c r="K31" s="334"/>
      <c r="L31" s="434"/>
      <c r="M31" s="435"/>
      <c r="N31" s="435"/>
      <c r="O31" s="436"/>
      <c r="P31" s="499" t="s">
        <v>49</v>
      </c>
      <c r="Q31" s="500"/>
      <c r="R31" s="5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28"/>
      <c r="AY31" s="529"/>
      <c r="AZ31" s="530"/>
      <c r="BA31" s="531"/>
      <c r="BB31" s="428"/>
      <c r="BC31" s="429"/>
      <c r="BD31" s="429"/>
      <c r="BE31" s="429"/>
      <c r="BF31" s="430"/>
    </row>
    <row r="32" spans="2:58" ht="20.25" customHeight="1" x14ac:dyDescent="0.4">
      <c r="B32" s="561"/>
      <c r="C32" s="405"/>
      <c r="D32" s="406"/>
      <c r="E32" s="407"/>
      <c r="F32" s="94"/>
      <c r="G32" s="328"/>
      <c r="H32" s="332"/>
      <c r="I32" s="333"/>
      <c r="J32" s="333"/>
      <c r="K32" s="334"/>
      <c r="L32" s="389"/>
      <c r="M32" s="390"/>
      <c r="N32" s="390"/>
      <c r="O32" s="391"/>
      <c r="P32" s="532" t="s">
        <v>15</v>
      </c>
      <c r="Q32" s="533"/>
      <c r="R32" s="534"/>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35">
        <f>IF($BB$3="４週",SUM(S32:AT32),IF($BB$3="暦月",SUM(S32:AW32),""))</f>
        <v>0</v>
      </c>
      <c r="AY32" s="536"/>
      <c r="AZ32" s="537">
        <f>IF($BB$3="４週",AX32/4,IF($BB$3="暦月",'地域密着型通所介護（1枚版）'!AX32/('地域密着型通所介護（1枚版）'!$BB$8/7),""))</f>
        <v>0</v>
      </c>
      <c r="BA32" s="538"/>
      <c r="BB32" s="309"/>
      <c r="BC32" s="310"/>
      <c r="BD32" s="310"/>
      <c r="BE32" s="310"/>
      <c r="BF32" s="311"/>
    </row>
    <row r="33" spans="2:58" ht="20.25" customHeight="1" x14ac:dyDescent="0.4">
      <c r="B33" s="561"/>
      <c r="C33" s="408"/>
      <c r="D33" s="409"/>
      <c r="E33" s="410"/>
      <c r="F33" s="94">
        <f>C31</f>
        <v>0</v>
      </c>
      <c r="G33" s="432"/>
      <c r="H33" s="332"/>
      <c r="I33" s="333"/>
      <c r="J33" s="333"/>
      <c r="K33" s="334"/>
      <c r="L33" s="437"/>
      <c r="M33" s="438"/>
      <c r="N33" s="438"/>
      <c r="O33" s="439"/>
      <c r="P33" s="558" t="s">
        <v>50</v>
      </c>
      <c r="Q33" s="559"/>
      <c r="R33" s="560"/>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42">
        <f>IF($BB$3="４週",SUM(S33:AT33),IF($BB$3="暦月",SUM(S33:AW33),""))</f>
        <v>0</v>
      </c>
      <c r="AY33" s="543"/>
      <c r="AZ33" s="544">
        <f>IF($BB$3="４週",AX33/4,IF($BB$3="暦月",'地域密着型通所介護（1枚版）'!AX33/('地域密着型通所介護（1枚版）'!$BB$8/7),""))</f>
        <v>0</v>
      </c>
      <c r="BA33" s="545"/>
      <c r="BB33" s="312"/>
      <c r="BC33" s="313"/>
      <c r="BD33" s="313"/>
      <c r="BE33" s="313"/>
      <c r="BF33" s="314"/>
    </row>
    <row r="34" spans="2:58" ht="20.25" customHeight="1" x14ac:dyDescent="0.4">
      <c r="B34" s="561">
        <f>B31+1</f>
        <v>5</v>
      </c>
      <c r="C34" s="402"/>
      <c r="D34" s="403"/>
      <c r="E34" s="404"/>
      <c r="F34" s="96"/>
      <c r="G34" s="431"/>
      <c r="H34" s="433"/>
      <c r="I34" s="333"/>
      <c r="J34" s="333"/>
      <c r="K34" s="334"/>
      <c r="L34" s="434"/>
      <c r="M34" s="435"/>
      <c r="N34" s="435"/>
      <c r="O34" s="436"/>
      <c r="P34" s="499" t="s">
        <v>49</v>
      </c>
      <c r="Q34" s="500"/>
      <c r="R34" s="5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28"/>
      <c r="AY34" s="529"/>
      <c r="AZ34" s="530"/>
      <c r="BA34" s="531"/>
      <c r="BB34" s="428"/>
      <c r="BC34" s="429"/>
      <c r="BD34" s="429"/>
      <c r="BE34" s="429"/>
      <c r="BF34" s="430"/>
    </row>
    <row r="35" spans="2:58" ht="20.25" customHeight="1" x14ac:dyDescent="0.4">
      <c r="B35" s="561"/>
      <c r="C35" s="405"/>
      <c r="D35" s="406"/>
      <c r="E35" s="407"/>
      <c r="F35" s="94"/>
      <c r="G35" s="328"/>
      <c r="H35" s="332"/>
      <c r="I35" s="333"/>
      <c r="J35" s="333"/>
      <c r="K35" s="334"/>
      <c r="L35" s="389"/>
      <c r="M35" s="390"/>
      <c r="N35" s="390"/>
      <c r="O35" s="391"/>
      <c r="P35" s="532" t="s">
        <v>15</v>
      </c>
      <c r="Q35" s="533"/>
      <c r="R35" s="534"/>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35">
        <f>IF($BB$3="４週",SUM(S35:AT35),IF($BB$3="暦月",SUM(S35:AW35),""))</f>
        <v>0</v>
      </c>
      <c r="AY35" s="536"/>
      <c r="AZ35" s="537">
        <f>IF($BB$3="４週",AX35/4,IF($BB$3="暦月",'地域密着型通所介護（1枚版）'!AX35/('地域密着型通所介護（1枚版）'!$BB$8/7),""))</f>
        <v>0</v>
      </c>
      <c r="BA35" s="538"/>
      <c r="BB35" s="309"/>
      <c r="BC35" s="310"/>
      <c r="BD35" s="310"/>
      <c r="BE35" s="310"/>
      <c r="BF35" s="311"/>
    </row>
    <row r="36" spans="2:58" ht="20.25" customHeight="1" x14ac:dyDescent="0.4">
      <c r="B36" s="561"/>
      <c r="C36" s="408"/>
      <c r="D36" s="409"/>
      <c r="E36" s="410"/>
      <c r="F36" s="94">
        <f>C34</f>
        <v>0</v>
      </c>
      <c r="G36" s="432"/>
      <c r="H36" s="332"/>
      <c r="I36" s="333"/>
      <c r="J36" s="333"/>
      <c r="K36" s="334"/>
      <c r="L36" s="437"/>
      <c r="M36" s="438"/>
      <c r="N36" s="438"/>
      <c r="O36" s="439"/>
      <c r="P36" s="558" t="s">
        <v>50</v>
      </c>
      <c r="Q36" s="559"/>
      <c r="R36" s="560"/>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42">
        <f>IF($BB$3="４週",SUM(S36:AT36),IF($BB$3="暦月",SUM(S36:AW36),""))</f>
        <v>0</v>
      </c>
      <c r="AY36" s="543"/>
      <c r="AZ36" s="544">
        <f>IF($BB$3="４週",AX36/4,IF($BB$3="暦月",'地域密着型通所介護（1枚版）'!AX36/('地域密着型通所介護（1枚版）'!$BB$8/7),""))</f>
        <v>0</v>
      </c>
      <c r="BA36" s="545"/>
      <c r="BB36" s="312"/>
      <c r="BC36" s="313"/>
      <c r="BD36" s="313"/>
      <c r="BE36" s="313"/>
      <c r="BF36" s="314"/>
    </row>
    <row r="37" spans="2:58" ht="20.25" customHeight="1" x14ac:dyDescent="0.4">
      <c r="B37" s="561">
        <f>B34+1</f>
        <v>6</v>
      </c>
      <c r="C37" s="402"/>
      <c r="D37" s="403"/>
      <c r="E37" s="404"/>
      <c r="F37" s="96"/>
      <c r="G37" s="431"/>
      <c r="H37" s="433"/>
      <c r="I37" s="333"/>
      <c r="J37" s="333"/>
      <c r="K37" s="334"/>
      <c r="L37" s="434"/>
      <c r="M37" s="435"/>
      <c r="N37" s="435"/>
      <c r="O37" s="436"/>
      <c r="P37" s="499" t="s">
        <v>49</v>
      </c>
      <c r="Q37" s="500"/>
      <c r="R37" s="5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28"/>
      <c r="AY37" s="529"/>
      <c r="AZ37" s="530"/>
      <c r="BA37" s="531"/>
      <c r="BB37" s="428"/>
      <c r="BC37" s="429"/>
      <c r="BD37" s="429"/>
      <c r="BE37" s="429"/>
      <c r="BF37" s="430"/>
    </row>
    <row r="38" spans="2:58" ht="20.25" customHeight="1" x14ac:dyDescent="0.4">
      <c r="B38" s="561"/>
      <c r="C38" s="405"/>
      <c r="D38" s="406"/>
      <c r="E38" s="407"/>
      <c r="F38" s="94"/>
      <c r="G38" s="328"/>
      <c r="H38" s="332"/>
      <c r="I38" s="333"/>
      <c r="J38" s="333"/>
      <c r="K38" s="334"/>
      <c r="L38" s="389"/>
      <c r="M38" s="390"/>
      <c r="N38" s="390"/>
      <c r="O38" s="391"/>
      <c r="P38" s="532" t="s">
        <v>15</v>
      </c>
      <c r="Q38" s="533"/>
      <c r="R38" s="534"/>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35">
        <f>IF($BB$3="４週",SUM(S38:AT38),IF($BB$3="暦月",SUM(S38:AW38),""))</f>
        <v>0</v>
      </c>
      <c r="AY38" s="536"/>
      <c r="AZ38" s="537">
        <f>IF($BB$3="４週",AX38/4,IF($BB$3="暦月",'地域密着型通所介護（1枚版）'!AX38/('地域密着型通所介護（1枚版）'!$BB$8/7),""))</f>
        <v>0</v>
      </c>
      <c r="BA38" s="538"/>
      <c r="BB38" s="309"/>
      <c r="BC38" s="310"/>
      <c r="BD38" s="310"/>
      <c r="BE38" s="310"/>
      <c r="BF38" s="311"/>
    </row>
    <row r="39" spans="2:58" ht="20.25" customHeight="1" x14ac:dyDescent="0.4">
      <c r="B39" s="561"/>
      <c r="C39" s="408"/>
      <c r="D39" s="409"/>
      <c r="E39" s="410"/>
      <c r="F39" s="94">
        <f>C37</f>
        <v>0</v>
      </c>
      <c r="G39" s="432"/>
      <c r="H39" s="332"/>
      <c r="I39" s="333"/>
      <c r="J39" s="333"/>
      <c r="K39" s="334"/>
      <c r="L39" s="437"/>
      <c r="M39" s="438"/>
      <c r="N39" s="438"/>
      <c r="O39" s="439"/>
      <c r="P39" s="558" t="s">
        <v>50</v>
      </c>
      <c r="Q39" s="559"/>
      <c r="R39" s="560"/>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42">
        <f>IF($BB$3="４週",SUM(S39:AT39),IF($BB$3="暦月",SUM(S39:AW39),""))</f>
        <v>0</v>
      </c>
      <c r="AY39" s="543"/>
      <c r="AZ39" s="544">
        <f>IF($BB$3="４週",AX39/4,IF($BB$3="暦月",'地域密着型通所介護（1枚版）'!AX39/('地域密着型通所介護（1枚版）'!$BB$8/7),""))</f>
        <v>0</v>
      </c>
      <c r="BA39" s="545"/>
      <c r="BB39" s="312"/>
      <c r="BC39" s="313"/>
      <c r="BD39" s="313"/>
      <c r="BE39" s="313"/>
      <c r="BF39" s="314"/>
    </row>
    <row r="40" spans="2:58" ht="20.25" customHeight="1" x14ac:dyDescent="0.4">
      <c r="B40" s="561">
        <f>B37+1</f>
        <v>7</v>
      </c>
      <c r="C40" s="402"/>
      <c r="D40" s="403"/>
      <c r="E40" s="404"/>
      <c r="F40" s="96"/>
      <c r="G40" s="431"/>
      <c r="H40" s="433"/>
      <c r="I40" s="333"/>
      <c r="J40" s="333"/>
      <c r="K40" s="334"/>
      <c r="L40" s="434"/>
      <c r="M40" s="435"/>
      <c r="N40" s="435"/>
      <c r="O40" s="436"/>
      <c r="P40" s="499" t="s">
        <v>49</v>
      </c>
      <c r="Q40" s="500"/>
      <c r="R40" s="5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28"/>
      <c r="AY40" s="529"/>
      <c r="AZ40" s="530"/>
      <c r="BA40" s="531"/>
      <c r="BB40" s="428"/>
      <c r="BC40" s="429"/>
      <c r="BD40" s="429"/>
      <c r="BE40" s="429"/>
      <c r="BF40" s="430"/>
    </row>
    <row r="41" spans="2:58" ht="20.25" customHeight="1" x14ac:dyDescent="0.4">
      <c r="B41" s="561"/>
      <c r="C41" s="405"/>
      <c r="D41" s="406"/>
      <c r="E41" s="407"/>
      <c r="F41" s="94"/>
      <c r="G41" s="328"/>
      <c r="H41" s="332"/>
      <c r="I41" s="333"/>
      <c r="J41" s="333"/>
      <c r="K41" s="334"/>
      <c r="L41" s="389"/>
      <c r="M41" s="390"/>
      <c r="N41" s="390"/>
      <c r="O41" s="391"/>
      <c r="P41" s="532" t="s">
        <v>15</v>
      </c>
      <c r="Q41" s="533"/>
      <c r="R41" s="534"/>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35">
        <f>IF($BB$3="４週",SUM(S41:AT41),IF($BB$3="暦月",SUM(S41:AW41),""))</f>
        <v>0</v>
      </c>
      <c r="AY41" s="536"/>
      <c r="AZ41" s="537">
        <f>IF($BB$3="４週",AX41/4,IF($BB$3="暦月",'地域密着型通所介護（1枚版）'!AX41/('地域密着型通所介護（1枚版）'!$BB$8/7),""))</f>
        <v>0</v>
      </c>
      <c r="BA41" s="538"/>
      <c r="BB41" s="309"/>
      <c r="BC41" s="310"/>
      <c r="BD41" s="310"/>
      <c r="BE41" s="310"/>
      <c r="BF41" s="311"/>
    </row>
    <row r="42" spans="2:58" ht="20.25" customHeight="1" x14ac:dyDescent="0.4">
      <c r="B42" s="561"/>
      <c r="C42" s="408"/>
      <c r="D42" s="409"/>
      <c r="E42" s="410"/>
      <c r="F42" s="94">
        <f>C40</f>
        <v>0</v>
      </c>
      <c r="G42" s="432"/>
      <c r="H42" s="332"/>
      <c r="I42" s="333"/>
      <c r="J42" s="333"/>
      <c r="K42" s="334"/>
      <c r="L42" s="437"/>
      <c r="M42" s="438"/>
      <c r="N42" s="438"/>
      <c r="O42" s="439"/>
      <c r="P42" s="558" t="s">
        <v>50</v>
      </c>
      <c r="Q42" s="559"/>
      <c r="R42" s="560"/>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42">
        <f>IF($BB$3="４週",SUM(S42:AT42),IF($BB$3="暦月",SUM(S42:AW42),""))</f>
        <v>0</v>
      </c>
      <c r="AY42" s="543"/>
      <c r="AZ42" s="544">
        <f>IF($BB$3="４週",AX42/4,IF($BB$3="暦月",'地域密着型通所介護（1枚版）'!AX42/('地域密着型通所介護（1枚版）'!$BB$8/7),""))</f>
        <v>0</v>
      </c>
      <c r="BA42" s="545"/>
      <c r="BB42" s="312"/>
      <c r="BC42" s="313"/>
      <c r="BD42" s="313"/>
      <c r="BE42" s="313"/>
      <c r="BF42" s="314"/>
    </row>
    <row r="43" spans="2:58" ht="20.25" customHeight="1" x14ac:dyDescent="0.4">
      <c r="B43" s="561">
        <f>B40+1</f>
        <v>8</v>
      </c>
      <c r="C43" s="402"/>
      <c r="D43" s="403"/>
      <c r="E43" s="404"/>
      <c r="F43" s="96"/>
      <c r="G43" s="431"/>
      <c r="H43" s="433"/>
      <c r="I43" s="333"/>
      <c r="J43" s="333"/>
      <c r="K43" s="334"/>
      <c r="L43" s="434"/>
      <c r="M43" s="435"/>
      <c r="N43" s="435"/>
      <c r="O43" s="436"/>
      <c r="P43" s="499" t="s">
        <v>49</v>
      </c>
      <c r="Q43" s="500"/>
      <c r="R43" s="5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28"/>
      <c r="AY43" s="529"/>
      <c r="AZ43" s="530"/>
      <c r="BA43" s="531"/>
      <c r="BB43" s="428"/>
      <c r="BC43" s="429"/>
      <c r="BD43" s="429"/>
      <c r="BE43" s="429"/>
      <c r="BF43" s="430"/>
    </row>
    <row r="44" spans="2:58" ht="20.25" customHeight="1" x14ac:dyDescent="0.4">
      <c r="B44" s="561"/>
      <c r="C44" s="405"/>
      <c r="D44" s="406"/>
      <c r="E44" s="407"/>
      <c r="F44" s="94"/>
      <c r="G44" s="328"/>
      <c r="H44" s="332"/>
      <c r="I44" s="333"/>
      <c r="J44" s="333"/>
      <c r="K44" s="334"/>
      <c r="L44" s="389"/>
      <c r="M44" s="390"/>
      <c r="N44" s="390"/>
      <c r="O44" s="391"/>
      <c r="P44" s="532" t="s">
        <v>15</v>
      </c>
      <c r="Q44" s="533"/>
      <c r="R44" s="534"/>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35">
        <f>IF($BB$3="４週",SUM(S44:AT44),IF($BB$3="暦月",SUM(S44:AW44),""))</f>
        <v>0</v>
      </c>
      <c r="AY44" s="536"/>
      <c r="AZ44" s="537">
        <f>IF($BB$3="４週",AX44/4,IF($BB$3="暦月",'地域密着型通所介護（1枚版）'!AX44/('地域密着型通所介護（1枚版）'!$BB$8/7),""))</f>
        <v>0</v>
      </c>
      <c r="BA44" s="538"/>
      <c r="BB44" s="309"/>
      <c r="BC44" s="310"/>
      <c r="BD44" s="310"/>
      <c r="BE44" s="310"/>
      <c r="BF44" s="311"/>
    </row>
    <row r="45" spans="2:58" ht="20.25" customHeight="1" x14ac:dyDescent="0.4">
      <c r="B45" s="561"/>
      <c r="C45" s="408"/>
      <c r="D45" s="409"/>
      <c r="E45" s="410"/>
      <c r="F45" s="94">
        <f>C43</f>
        <v>0</v>
      </c>
      <c r="G45" s="432"/>
      <c r="H45" s="332"/>
      <c r="I45" s="333"/>
      <c r="J45" s="333"/>
      <c r="K45" s="334"/>
      <c r="L45" s="437"/>
      <c r="M45" s="438"/>
      <c r="N45" s="438"/>
      <c r="O45" s="439"/>
      <c r="P45" s="558" t="s">
        <v>50</v>
      </c>
      <c r="Q45" s="559"/>
      <c r="R45" s="560"/>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42">
        <f>IF($BB$3="４週",SUM(S45:AT45),IF($BB$3="暦月",SUM(S45:AW45),""))</f>
        <v>0</v>
      </c>
      <c r="AY45" s="543"/>
      <c r="AZ45" s="544">
        <f>IF($BB$3="４週",AX45/4,IF($BB$3="暦月",'地域密着型通所介護（1枚版）'!AX45/('地域密着型通所介護（1枚版）'!$BB$8/7),""))</f>
        <v>0</v>
      </c>
      <c r="BA45" s="545"/>
      <c r="BB45" s="312"/>
      <c r="BC45" s="313"/>
      <c r="BD45" s="313"/>
      <c r="BE45" s="313"/>
      <c r="BF45" s="314"/>
    </row>
    <row r="46" spans="2:58" ht="20.25" customHeight="1" x14ac:dyDescent="0.4">
      <c r="B46" s="561">
        <f>B43+1</f>
        <v>9</v>
      </c>
      <c r="C46" s="402"/>
      <c r="D46" s="403"/>
      <c r="E46" s="404"/>
      <c r="F46" s="96"/>
      <c r="G46" s="431"/>
      <c r="H46" s="433"/>
      <c r="I46" s="333"/>
      <c r="J46" s="333"/>
      <c r="K46" s="334"/>
      <c r="L46" s="434"/>
      <c r="M46" s="435"/>
      <c r="N46" s="435"/>
      <c r="O46" s="436"/>
      <c r="P46" s="499" t="s">
        <v>49</v>
      </c>
      <c r="Q46" s="500"/>
      <c r="R46" s="5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28"/>
      <c r="AY46" s="529"/>
      <c r="AZ46" s="530"/>
      <c r="BA46" s="531"/>
      <c r="BB46" s="428"/>
      <c r="BC46" s="429"/>
      <c r="BD46" s="429"/>
      <c r="BE46" s="429"/>
      <c r="BF46" s="430"/>
    </row>
    <row r="47" spans="2:58" ht="20.25" customHeight="1" x14ac:dyDescent="0.4">
      <c r="B47" s="561"/>
      <c r="C47" s="405"/>
      <c r="D47" s="406"/>
      <c r="E47" s="407"/>
      <c r="F47" s="94"/>
      <c r="G47" s="328"/>
      <c r="H47" s="332"/>
      <c r="I47" s="333"/>
      <c r="J47" s="333"/>
      <c r="K47" s="334"/>
      <c r="L47" s="389"/>
      <c r="M47" s="390"/>
      <c r="N47" s="390"/>
      <c r="O47" s="391"/>
      <c r="P47" s="532" t="s">
        <v>15</v>
      </c>
      <c r="Q47" s="533"/>
      <c r="R47" s="534"/>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35">
        <f>IF($BB$3="４週",SUM(S47:AT47),IF($BB$3="暦月",SUM(S47:AW47),""))</f>
        <v>0</v>
      </c>
      <c r="AY47" s="536"/>
      <c r="AZ47" s="537">
        <f>IF($BB$3="４週",AX47/4,IF($BB$3="暦月",'地域密着型通所介護（1枚版）'!AX47/('地域密着型通所介護（1枚版）'!$BB$8/7),""))</f>
        <v>0</v>
      </c>
      <c r="BA47" s="538"/>
      <c r="BB47" s="309"/>
      <c r="BC47" s="310"/>
      <c r="BD47" s="310"/>
      <c r="BE47" s="310"/>
      <c r="BF47" s="311"/>
    </row>
    <row r="48" spans="2:58" ht="20.25" customHeight="1" x14ac:dyDescent="0.4">
      <c r="B48" s="561"/>
      <c r="C48" s="408"/>
      <c r="D48" s="409"/>
      <c r="E48" s="410"/>
      <c r="F48" s="94">
        <f>C46</f>
        <v>0</v>
      </c>
      <c r="G48" s="432"/>
      <c r="H48" s="332"/>
      <c r="I48" s="333"/>
      <c r="J48" s="333"/>
      <c r="K48" s="334"/>
      <c r="L48" s="437"/>
      <c r="M48" s="438"/>
      <c r="N48" s="438"/>
      <c r="O48" s="439"/>
      <c r="P48" s="558" t="s">
        <v>50</v>
      </c>
      <c r="Q48" s="559"/>
      <c r="R48" s="560"/>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42">
        <f>IF($BB$3="４週",SUM(S48:AT48),IF($BB$3="暦月",SUM(S48:AW48),""))</f>
        <v>0</v>
      </c>
      <c r="AY48" s="543"/>
      <c r="AZ48" s="544">
        <f>IF($BB$3="４週",AX48/4,IF($BB$3="暦月",'地域密着型通所介護（1枚版）'!AX48/('地域密着型通所介護（1枚版）'!$BB$8/7),""))</f>
        <v>0</v>
      </c>
      <c r="BA48" s="545"/>
      <c r="BB48" s="312"/>
      <c r="BC48" s="313"/>
      <c r="BD48" s="313"/>
      <c r="BE48" s="313"/>
      <c r="BF48" s="314"/>
    </row>
    <row r="49" spans="2:58" ht="20.25" customHeight="1" x14ac:dyDescent="0.4">
      <c r="B49" s="561">
        <f>B46+1</f>
        <v>10</v>
      </c>
      <c r="C49" s="402"/>
      <c r="D49" s="403"/>
      <c r="E49" s="404"/>
      <c r="F49" s="96"/>
      <c r="G49" s="431"/>
      <c r="H49" s="433"/>
      <c r="I49" s="333"/>
      <c r="J49" s="333"/>
      <c r="K49" s="334"/>
      <c r="L49" s="434"/>
      <c r="M49" s="435"/>
      <c r="N49" s="435"/>
      <c r="O49" s="436"/>
      <c r="P49" s="499" t="s">
        <v>49</v>
      </c>
      <c r="Q49" s="500"/>
      <c r="R49" s="5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28"/>
      <c r="AY49" s="529"/>
      <c r="AZ49" s="530"/>
      <c r="BA49" s="531"/>
      <c r="BB49" s="428"/>
      <c r="BC49" s="429"/>
      <c r="BD49" s="429"/>
      <c r="BE49" s="429"/>
      <c r="BF49" s="430"/>
    </row>
    <row r="50" spans="2:58" ht="20.25" customHeight="1" x14ac:dyDescent="0.4">
      <c r="B50" s="561"/>
      <c r="C50" s="405"/>
      <c r="D50" s="406"/>
      <c r="E50" s="407"/>
      <c r="F50" s="94"/>
      <c r="G50" s="328"/>
      <c r="H50" s="332"/>
      <c r="I50" s="333"/>
      <c r="J50" s="333"/>
      <c r="K50" s="334"/>
      <c r="L50" s="389"/>
      <c r="M50" s="390"/>
      <c r="N50" s="390"/>
      <c r="O50" s="391"/>
      <c r="P50" s="532" t="s">
        <v>15</v>
      </c>
      <c r="Q50" s="533"/>
      <c r="R50" s="534"/>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35">
        <f>IF($BB$3="４週",SUM(S50:AT50),IF($BB$3="暦月",SUM(S50:AW50),""))</f>
        <v>0</v>
      </c>
      <c r="AY50" s="536"/>
      <c r="AZ50" s="537">
        <f>IF($BB$3="４週",AX50/4,IF($BB$3="暦月",'地域密着型通所介護（1枚版）'!AX50/('地域密着型通所介護（1枚版）'!$BB$8/7),""))</f>
        <v>0</v>
      </c>
      <c r="BA50" s="538"/>
      <c r="BB50" s="309"/>
      <c r="BC50" s="310"/>
      <c r="BD50" s="310"/>
      <c r="BE50" s="310"/>
      <c r="BF50" s="311"/>
    </row>
    <row r="51" spans="2:58" ht="20.25" customHeight="1" x14ac:dyDescent="0.4">
      <c r="B51" s="561"/>
      <c r="C51" s="408"/>
      <c r="D51" s="409"/>
      <c r="E51" s="410"/>
      <c r="F51" s="94">
        <f>C49</f>
        <v>0</v>
      </c>
      <c r="G51" s="432"/>
      <c r="H51" s="332"/>
      <c r="I51" s="333"/>
      <c r="J51" s="333"/>
      <c r="K51" s="334"/>
      <c r="L51" s="437"/>
      <c r="M51" s="438"/>
      <c r="N51" s="438"/>
      <c r="O51" s="439"/>
      <c r="P51" s="558" t="s">
        <v>50</v>
      </c>
      <c r="Q51" s="559"/>
      <c r="R51" s="560"/>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42">
        <f>IF($BB$3="４週",SUM(S51:AT51),IF($BB$3="暦月",SUM(S51:AW51),""))</f>
        <v>0</v>
      </c>
      <c r="AY51" s="543"/>
      <c r="AZ51" s="544">
        <f>IF($BB$3="４週",AX51/4,IF($BB$3="暦月",'地域密着型通所介護（1枚版）'!AX51/('地域密着型通所介護（1枚版）'!$BB$8/7),""))</f>
        <v>0</v>
      </c>
      <c r="BA51" s="545"/>
      <c r="BB51" s="312"/>
      <c r="BC51" s="313"/>
      <c r="BD51" s="313"/>
      <c r="BE51" s="313"/>
      <c r="BF51" s="314"/>
    </row>
    <row r="52" spans="2:58" ht="20.25" customHeight="1" x14ac:dyDescent="0.4">
      <c r="B52" s="561">
        <f>B49+1</f>
        <v>11</v>
      </c>
      <c r="C52" s="402"/>
      <c r="D52" s="403"/>
      <c r="E52" s="404"/>
      <c r="F52" s="96"/>
      <c r="G52" s="431"/>
      <c r="H52" s="433"/>
      <c r="I52" s="333"/>
      <c r="J52" s="333"/>
      <c r="K52" s="334"/>
      <c r="L52" s="434"/>
      <c r="M52" s="435"/>
      <c r="N52" s="435"/>
      <c r="O52" s="436"/>
      <c r="P52" s="499" t="s">
        <v>49</v>
      </c>
      <c r="Q52" s="500"/>
      <c r="R52" s="5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28"/>
      <c r="AY52" s="529"/>
      <c r="AZ52" s="530"/>
      <c r="BA52" s="531"/>
      <c r="BB52" s="428"/>
      <c r="BC52" s="429"/>
      <c r="BD52" s="429"/>
      <c r="BE52" s="429"/>
      <c r="BF52" s="430"/>
    </row>
    <row r="53" spans="2:58" ht="20.25" customHeight="1" x14ac:dyDescent="0.4">
      <c r="B53" s="561"/>
      <c r="C53" s="405"/>
      <c r="D53" s="406"/>
      <c r="E53" s="407"/>
      <c r="F53" s="94"/>
      <c r="G53" s="328"/>
      <c r="H53" s="332"/>
      <c r="I53" s="333"/>
      <c r="J53" s="333"/>
      <c r="K53" s="334"/>
      <c r="L53" s="389"/>
      <c r="M53" s="390"/>
      <c r="N53" s="390"/>
      <c r="O53" s="391"/>
      <c r="P53" s="532" t="s">
        <v>15</v>
      </c>
      <c r="Q53" s="533"/>
      <c r="R53" s="534"/>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35">
        <f>IF($BB$3="４週",SUM(S53:AT53),IF($BB$3="暦月",SUM(S53:AW53),""))</f>
        <v>0</v>
      </c>
      <c r="AY53" s="536"/>
      <c r="AZ53" s="537">
        <f>IF($BB$3="４週",AX53/4,IF($BB$3="暦月",'地域密着型通所介護（1枚版）'!AX53/('地域密着型通所介護（1枚版）'!$BB$8/7),""))</f>
        <v>0</v>
      </c>
      <c r="BA53" s="538"/>
      <c r="BB53" s="309"/>
      <c r="BC53" s="310"/>
      <c r="BD53" s="310"/>
      <c r="BE53" s="310"/>
      <c r="BF53" s="311"/>
    </row>
    <row r="54" spans="2:58" ht="20.25" customHeight="1" x14ac:dyDescent="0.4">
      <c r="B54" s="561"/>
      <c r="C54" s="408"/>
      <c r="D54" s="409"/>
      <c r="E54" s="410"/>
      <c r="F54" s="94">
        <f>C52</f>
        <v>0</v>
      </c>
      <c r="G54" s="432"/>
      <c r="H54" s="332"/>
      <c r="I54" s="333"/>
      <c r="J54" s="333"/>
      <c r="K54" s="334"/>
      <c r="L54" s="437"/>
      <c r="M54" s="438"/>
      <c r="N54" s="438"/>
      <c r="O54" s="439"/>
      <c r="P54" s="558" t="s">
        <v>50</v>
      </c>
      <c r="Q54" s="559"/>
      <c r="R54" s="560"/>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42">
        <f>IF($BB$3="４週",SUM(S54:AT54),IF($BB$3="暦月",SUM(S54:AW54),""))</f>
        <v>0</v>
      </c>
      <c r="AY54" s="543"/>
      <c r="AZ54" s="544">
        <f>IF($BB$3="４週",AX54/4,IF($BB$3="暦月",'地域密着型通所介護（1枚版）'!AX54/('地域密着型通所介護（1枚版）'!$BB$8/7),""))</f>
        <v>0</v>
      </c>
      <c r="BA54" s="545"/>
      <c r="BB54" s="312"/>
      <c r="BC54" s="313"/>
      <c r="BD54" s="313"/>
      <c r="BE54" s="313"/>
      <c r="BF54" s="314"/>
    </row>
    <row r="55" spans="2:58" ht="20.25" customHeight="1" x14ac:dyDescent="0.4">
      <c r="B55" s="561">
        <f>B52+1</f>
        <v>12</v>
      </c>
      <c r="C55" s="402"/>
      <c r="D55" s="403"/>
      <c r="E55" s="404"/>
      <c r="F55" s="96"/>
      <c r="G55" s="431"/>
      <c r="H55" s="433"/>
      <c r="I55" s="333"/>
      <c r="J55" s="333"/>
      <c r="K55" s="334"/>
      <c r="L55" s="434"/>
      <c r="M55" s="435"/>
      <c r="N55" s="435"/>
      <c r="O55" s="436"/>
      <c r="P55" s="499" t="s">
        <v>49</v>
      </c>
      <c r="Q55" s="500"/>
      <c r="R55" s="5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28"/>
      <c r="AY55" s="529"/>
      <c r="AZ55" s="530"/>
      <c r="BA55" s="531"/>
      <c r="BB55" s="445"/>
      <c r="BC55" s="435"/>
      <c r="BD55" s="435"/>
      <c r="BE55" s="435"/>
      <c r="BF55" s="436"/>
    </row>
    <row r="56" spans="2:58" ht="20.25" customHeight="1" x14ac:dyDescent="0.4">
      <c r="B56" s="561"/>
      <c r="C56" s="405"/>
      <c r="D56" s="406"/>
      <c r="E56" s="407"/>
      <c r="F56" s="94"/>
      <c r="G56" s="328"/>
      <c r="H56" s="332"/>
      <c r="I56" s="333"/>
      <c r="J56" s="333"/>
      <c r="K56" s="334"/>
      <c r="L56" s="389"/>
      <c r="M56" s="390"/>
      <c r="N56" s="390"/>
      <c r="O56" s="391"/>
      <c r="P56" s="532" t="s">
        <v>15</v>
      </c>
      <c r="Q56" s="533"/>
      <c r="R56" s="534"/>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35">
        <f>IF($BB$3="４週",SUM(S56:AT56),IF($BB$3="暦月",SUM(S56:AW56),""))</f>
        <v>0</v>
      </c>
      <c r="AY56" s="536"/>
      <c r="AZ56" s="537">
        <f>IF($BB$3="４週",AX56/4,IF($BB$3="暦月",'地域密着型通所介護（1枚版）'!AX56/('地域密着型通所介護（1枚版）'!$BB$8/7),""))</f>
        <v>0</v>
      </c>
      <c r="BA56" s="538"/>
      <c r="BB56" s="446"/>
      <c r="BC56" s="390"/>
      <c r="BD56" s="390"/>
      <c r="BE56" s="390"/>
      <c r="BF56" s="391"/>
    </row>
    <row r="57" spans="2:58" ht="20.25" customHeight="1" x14ac:dyDescent="0.4">
      <c r="B57" s="561"/>
      <c r="C57" s="408"/>
      <c r="D57" s="409"/>
      <c r="E57" s="410"/>
      <c r="F57" s="94">
        <f>C55</f>
        <v>0</v>
      </c>
      <c r="G57" s="432"/>
      <c r="H57" s="332"/>
      <c r="I57" s="333"/>
      <c r="J57" s="333"/>
      <c r="K57" s="334"/>
      <c r="L57" s="437"/>
      <c r="M57" s="438"/>
      <c r="N57" s="438"/>
      <c r="O57" s="439"/>
      <c r="P57" s="558" t="s">
        <v>50</v>
      </c>
      <c r="Q57" s="559"/>
      <c r="R57" s="560"/>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42">
        <f>IF($BB$3="４週",SUM(S57:AT57),IF($BB$3="暦月",SUM(S57:AW57),""))</f>
        <v>0</v>
      </c>
      <c r="AY57" s="543"/>
      <c r="AZ57" s="544">
        <f>IF($BB$3="４週",AX57/4,IF($BB$3="暦月",'地域密着型通所介護（1枚版）'!AX57/('地域密着型通所介護（1枚版）'!$BB$8/7),""))</f>
        <v>0</v>
      </c>
      <c r="BA57" s="545"/>
      <c r="BB57" s="447"/>
      <c r="BC57" s="438"/>
      <c r="BD57" s="438"/>
      <c r="BE57" s="438"/>
      <c r="BF57" s="439"/>
    </row>
    <row r="58" spans="2:58" ht="20.25" customHeight="1" x14ac:dyDescent="0.4">
      <c r="B58" s="561">
        <f>B55+1</f>
        <v>13</v>
      </c>
      <c r="C58" s="402"/>
      <c r="D58" s="403"/>
      <c r="E58" s="404"/>
      <c r="F58" s="96"/>
      <c r="G58" s="431"/>
      <c r="H58" s="433"/>
      <c r="I58" s="333"/>
      <c r="J58" s="333"/>
      <c r="K58" s="334"/>
      <c r="L58" s="434"/>
      <c r="M58" s="435"/>
      <c r="N58" s="435"/>
      <c r="O58" s="436"/>
      <c r="P58" s="499" t="s">
        <v>49</v>
      </c>
      <c r="Q58" s="500"/>
      <c r="R58" s="5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28"/>
      <c r="AY58" s="529"/>
      <c r="AZ58" s="530"/>
      <c r="BA58" s="531"/>
      <c r="BB58" s="445"/>
      <c r="BC58" s="435"/>
      <c r="BD58" s="435"/>
      <c r="BE58" s="435"/>
      <c r="BF58" s="436"/>
    </row>
    <row r="59" spans="2:58" ht="20.25" customHeight="1" x14ac:dyDescent="0.4">
      <c r="B59" s="561"/>
      <c r="C59" s="405"/>
      <c r="D59" s="406"/>
      <c r="E59" s="407"/>
      <c r="F59" s="94"/>
      <c r="G59" s="328"/>
      <c r="H59" s="332"/>
      <c r="I59" s="333"/>
      <c r="J59" s="333"/>
      <c r="K59" s="334"/>
      <c r="L59" s="389"/>
      <c r="M59" s="390"/>
      <c r="N59" s="390"/>
      <c r="O59" s="391"/>
      <c r="P59" s="532" t="s">
        <v>15</v>
      </c>
      <c r="Q59" s="533"/>
      <c r="R59" s="534"/>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35">
        <f>IF($BB$3="４週",SUM(S59:AT59),IF($BB$3="暦月",SUM(S59:AW59),""))</f>
        <v>0</v>
      </c>
      <c r="AY59" s="536"/>
      <c r="AZ59" s="537">
        <f>IF($BB$3="４週",AX59/4,IF($BB$3="暦月",'地域密着型通所介護（1枚版）'!AX59/('地域密着型通所介護（1枚版）'!$BB$8/7),""))</f>
        <v>0</v>
      </c>
      <c r="BA59" s="538"/>
      <c r="BB59" s="446"/>
      <c r="BC59" s="390"/>
      <c r="BD59" s="390"/>
      <c r="BE59" s="390"/>
      <c r="BF59" s="391"/>
    </row>
    <row r="60" spans="2:58" ht="20.25" customHeight="1" thickBot="1" x14ac:dyDescent="0.45">
      <c r="B60" s="562"/>
      <c r="C60" s="408"/>
      <c r="D60" s="409"/>
      <c r="E60" s="410"/>
      <c r="F60" s="97">
        <f>C58</f>
        <v>0</v>
      </c>
      <c r="G60" s="487"/>
      <c r="H60" s="488"/>
      <c r="I60" s="489"/>
      <c r="J60" s="489"/>
      <c r="K60" s="490"/>
      <c r="L60" s="491"/>
      <c r="M60" s="449"/>
      <c r="N60" s="449"/>
      <c r="O60" s="450"/>
      <c r="P60" s="539" t="s">
        <v>50</v>
      </c>
      <c r="Q60" s="540"/>
      <c r="R60" s="541"/>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42">
        <f>IF($BB$3="４週",SUM(S60:AT60),IF($BB$3="暦月",SUM(S60:AW60),""))</f>
        <v>0</v>
      </c>
      <c r="AY60" s="543"/>
      <c r="AZ60" s="544">
        <f>IF($BB$3="４週",AX60/4,IF($BB$3="暦月",'地域密着型通所介護（1枚版）'!AX60/('地域密着型通所介護（1枚版）'!$BB$8/7),""))</f>
        <v>0</v>
      </c>
      <c r="BA60" s="545"/>
      <c r="BB60" s="448"/>
      <c r="BC60" s="449"/>
      <c r="BD60" s="449"/>
      <c r="BE60" s="449"/>
      <c r="BF60" s="450"/>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95" t="s">
        <v>191</v>
      </c>
      <c r="H62" s="495"/>
      <c r="I62" s="495"/>
      <c r="J62" s="495"/>
      <c r="K62" s="495"/>
      <c r="L62" s="495"/>
      <c r="M62" s="495"/>
      <c r="N62" s="495"/>
      <c r="O62" s="495"/>
      <c r="P62" s="495"/>
      <c r="Q62" s="495"/>
      <c r="R62" s="496"/>
      <c r="S62" s="267" t="str">
        <f>IF(SUMIF($F$22:$F$60, "生活相談員", S22:S60)=0,"",SUMIF($F$22:$F$60,"生活相談員",S22:S60))</f>
        <v/>
      </c>
      <c r="T62" s="268" t="str">
        <f t="shared" ref="T62:AW62" si="1">IF(SUMIF($F$22:$F$60, "生活相談員", T22:T60)=0,"",SUMIF($F$22:$F$60,"生活相談員",T22:T60))</f>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si="1"/>
        <v/>
      </c>
      <c r="AJ62" s="268" t="str">
        <f t="shared" si="1"/>
        <v/>
      </c>
      <c r="AK62" s="268" t="str">
        <f t="shared" si="1"/>
        <v/>
      </c>
      <c r="AL62" s="268" t="str">
        <f t="shared" si="1"/>
        <v/>
      </c>
      <c r="AM62" s="269" t="str">
        <f t="shared" si="1"/>
        <v/>
      </c>
      <c r="AN62" s="267" t="str">
        <f t="shared" si="1"/>
        <v/>
      </c>
      <c r="AO62" s="268" t="str">
        <f t="shared" si="1"/>
        <v/>
      </c>
      <c r="AP62" s="268" t="str">
        <f t="shared" si="1"/>
        <v/>
      </c>
      <c r="AQ62" s="268" t="str">
        <f t="shared" si="1"/>
        <v/>
      </c>
      <c r="AR62" s="268" t="str">
        <f t="shared" si="1"/>
        <v/>
      </c>
      <c r="AS62" s="268" t="str">
        <f t="shared" si="1"/>
        <v/>
      </c>
      <c r="AT62" s="269" t="str">
        <f t="shared" si="1"/>
        <v/>
      </c>
      <c r="AU62" s="267" t="str">
        <f t="shared" si="1"/>
        <v/>
      </c>
      <c r="AV62" s="268" t="str">
        <f t="shared" si="1"/>
        <v/>
      </c>
      <c r="AW62" s="269" t="str">
        <f t="shared" si="1"/>
        <v/>
      </c>
      <c r="AX62" s="497" t="str">
        <f>IF(SUMIF($F$22:$F$60, "生活相談員", AX22:AY60)=0,"",SUMIF($F$22:$F$60,"生活相談員",AX22:AY60))</f>
        <v/>
      </c>
      <c r="AY62" s="498"/>
      <c r="AZ62" s="502" t="str">
        <f>IF(AX62="","",IF($BB$3="４週",AX62/4,IF($BB$3="暦月",AX62/('地域密着型通所介護（1枚版）'!$BB$8/7),"")))</f>
        <v/>
      </c>
      <c r="BA62" s="503"/>
      <c r="BB62" s="504"/>
      <c r="BC62" s="505"/>
      <c r="BD62" s="505"/>
      <c r="BE62" s="505"/>
      <c r="BF62" s="506"/>
    </row>
    <row r="63" spans="2:58" ht="20.25" customHeight="1" x14ac:dyDescent="0.4">
      <c r="B63" s="55"/>
      <c r="C63" s="27"/>
      <c r="D63" s="27"/>
      <c r="E63" s="27"/>
      <c r="F63" s="27"/>
      <c r="G63" s="513" t="s">
        <v>192</v>
      </c>
      <c r="H63" s="513"/>
      <c r="I63" s="513"/>
      <c r="J63" s="513"/>
      <c r="K63" s="513"/>
      <c r="L63" s="513"/>
      <c r="M63" s="513"/>
      <c r="N63" s="513"/>
      <c r="O63" s="513"/>
      <c r="P63" s="513"/>
      <c r="Q63" s="513"/>
      <c r="R63" s="514"/>
      <c r="S63" s="270" t="str">
        <f t="shared" ref="S63:AW63" si="2">IF(SUMIF($F$22:$F$60, "介護職員", S22:S60)=0,"",SUMIF($F$22:$F$60, "介護職員", S22:S60))</f>
        <v/>
      </c>
      <c r="T63" s="271" t="str">
        <f t="shared" si="2"/>
        <v/>
      </c>
      <c r="U63" s="271" t="str">
        <f t="shared" si="2"/>
        <v/>
      </c>
      <c r="V63" s="271" t="str">
        <f t="shared" si="2"/>
        <v/>
      </c>
      <c r="W63" s="271" t="str">
        <f t="shared" si="2"/>
        <v/>
      </c>
      <c r="X63" s="271" t="str">
        <f t="shared" si="2"/>
        <v/>
      </c>
      <c r="Y63" s="272" t="str">
        <f t="shared" si="2"/>
        <v/>
      </c>
      <c r="Z63" s="270" t="str">
        <f t="shared" si="2"/>
        <v/>
      </c>
      <c r="AA63" s="271" t="str">
        <f t="shared" si="2"/>
        <v/>
      </c>
      <c r="AB63" s="271" t="str">
        <f t="shared" si="2"/>
        <v/>
      </c>
      <c r="AC63" s="271" t="str">
        <f t="shared" si="2"/>
        <v/>
      </c>
      <c r="AD63" s="271" t="str">
        <f t="shared" si="2"/>
        <v/>
      </c>
      <c r="AE63" s="271" t="str">
        <f t="shared" si="2"/>
        <v/>
      </c>
      <c r="AF63" s="272" t="str">
        <f t="shared" si="2"/>
        <v/>
      </c>
      <c r="AG63" s="270" t="str">
        <f t="shared" si="2"/>
        <v/>
      </c>
      <c r="AH63" s="271" t="str">
        <f t="shared" si="2"/>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2" t="str">
        <f t="shared" si="2"/>
        <v/>
      </c>
      <c r="AX63" s="515" t="str">
        <f>IF(SUMIF($F$22:$F$60, "介護職員", AX22:AX60)=0,"",SUMIF($F$22:$F$60, "介護職員", AX22:AX60))</f>
        <v/>
      </c>
      <c r="AY63" s="516"/>
      <c r="AZ63" s="517" t="str">
        <f>IF(AX63="","",IF($BB$3="４週",AX63/4,IF($BB$3="暦月",AX63/('地域密着型通所介護（1枚版）'!$BB$8/7),"")))</f>
        <v/>
      </c>
      <c r="BA63" s="518"/>
      <c r="BB63" s="507"/>
      <c r="BC63" s="508"/>
      <c r="BD63" s="508"/>
      <c r="BE63" s="508"/>
      <c r="BF63" s="509"/>
    </row>
    <row r="64" spans="2:58" ht="20.25" customHeight="1" x14ac:dyDescent="0.4">
      <c r="B64" s="55"/>
      <c r="C64" s="27"/>
      <c r="D64" s="27"/>
      <c r="E64" s="27"/>
      <c r="F64" s="27"/>
      <c r="G64" s="513" t="s">
        <v>193</v>
      </c>
      <c r="H64" s="513"/>
      <c r="I64" s="513"/>
      <c r="J64" s="513"/>
      <c r="K64" s="513"/>
      <c r="L64" s="513"/>
      <c r="M64" s="513"/>
      <c r="N64" s="513"/>
      <c r="O64" s="513"/>
      <c r="P64" s="513"/>
      <c r="Q64" s="513"/>
      <c r="R64" s="514"/>
      <c r="S64" s="246"/>
      <c r="T64" s="247"/>
      <c r="U64" s="247"/>
      <c r="V64" s="247"/>
      <c r="W64" s="247"/>
      <c r="X64" s="247"/>
      <c r="Y64" s="248"/>
      <c r="Z64" s="246"/>
      <c r="AA64" s="247"/>
      <c r="AB64" s="247"/>
      <c r="AC64" s="247"/>
      <c r="AD64" s="247"/>
      <c r="AE64" s="247"/>
      <c r="AF64" s="248"/>
      <c r="AG64" s="246"/>
      <c r="AH64" s="247"/>
      <c r="AI64" s="247"/>
      <c r="AJ64" s="247"/>
      <c r="AK64" s="247"/>
      <c r="AL64" s="247"/>
      <c r="AM64" s="248"/>
      <c r="AN64" s="246"/>
      <c r="AO64" s="247"/>
      <c r="AP64" s="247"/>
      <c r="AQ64" s="247"/>
      <c r="AR64" s="247"/>
      <c r="AS64" s="247"/>
      <c r="AT64" s="248"/>
      <c r="AU64" s="246"/>
      <c r="AV64" s="247"/>
      <c r="AW64" s="248"/>
      <c r="AX64" s="519"/>
      <c r="AY64" s="520"/>
      <c r="AZ64" s="520"/>
      <c r="BA64" s="521"/>
      <c r="BB64" s="507"/>
      <c r="BC64" s="508"/>
      <c r="BD64" s="508"/>
      <c r="BE64" s="508"/>
      <c r="BF64" s="509"/>
    </row>
    <row r="65" spans="1:73" ht="20.25" customHeight="1" x14ac:dyDescent="0.4">
      <c r="B65" s="55"/>
      <c r="C65" s="27"/>
      <c r="D65" s="27"/>
      <c r="E65" s="27"/>
      <c r="F65" s="27"/>
      <c r="G65" s="513" t="s">
        <v>195</v>
      </c>
      <c r="H65" s="513"/>
      <c r="I65" s="513"/>
      <c r="J65" s="513"/>
      <c r="K65" s="513"/>
      <c r="L65" s="513"/>
      <c r="M65" s="513"/>
      <c r="N65" s="513"/>
      <c r="O65" s="513"/>
      <c r="P65" s="513"/>
      <c r="Q65" s="513"/>
      <c r="R65" s="514"/>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22"/>
      <c r="AY65" s="523"/>
      <c r="AZ65" s="523"/>
      <c r="BA65" s="524"/>
      <c r="BB65" s="507"/>
      <c r="BC65" s="508"/>
      <c r="BD65" s="508"/>
      <c r="BE65" s="508"/>
      <c r="BF65" s="509"/>
    </row>
    <row r="66" spans="1:73" ht="20.25" customHeight="1" thickBot="1" x14ac:dyDescent="0.45">
      <c r="B66" s="56"/>
      <c r="C66" s="116"/>
      <c r="D66" s="116"/>
      <c r="E66" s="116"/>
      <c r="F66" s="116"/>
      <c r="G66" s="546" t="s">
        <v>196</v>
      </c>
      <c r="H66" s="546"/>
      <c r="I66" s="546"/>
      <c r="J66" s="546"/>
      <c r="K66" s="546"/>
      <c r="L66" s="546"/>
      <c r="M66" s="546"/>
      <c r="N66" s="546"/>
      <c r="O66" s="546"/>
      <c r="P66" s="546"/>
      <c r="Q66" s="546"/>
      <c r="R66" s="547"/>
      <c r="S66" s="273" t="str">
        <f>IF(S65&lt;&gt;"",IF(S64&gt;15,((S64-15)/5+1)*S65,S65),"")</f>
        <v/>
      </c>
      <c r="T66" s="274" t="str">
        <f t="shared" ref="T66:AW66" si="3">IF(T65&lt;&gt;"",IF(T64&gt;15,((T64-15)/5+1)*T65,T65),"")</f>
        <v/>
      </c>
      <c r="U66" s="274" t="str">
        <f t="shared" si="3"/>
        <v/>
      </c>
      <c r="V66" s="274" t="str">
        <f t="shared" si="3"/>
        <v/>
      </c>
      <c r="W66" s="274" t="str">
        <f t="shared" si="3"/>
        <v/>
      </c>
      <c r="X66" s="274" t="str">
        <f t="shared" si="3"/>
        <v/>
      </c>
      <c r="Y66" s="275" t="str">
        <f t="shared" si="3"/>
        <v/>
      </c>
      <c r="Z66" s="273" t="str">
        <f t="shared" si="3"/>
        <v/>
      </c>
      <c r="AA66" s="274" t="str">
        <f t="shared" si="3"/>
        <v/>
      </c>
      <c r="AB66" s="274" t="str">
        <f t="shared" si="3"/>
        <v/>
      </c>
      <c r="AC66" s="274" t="str">
        <f t="shared" si="3"/>
        <v/>
      </c>
      <c r="AD66" s="274" t="str">
        <f t="shared" si="3"/>
        <v/>
      </c>
      <c r="AE66" s="274" t="str">
        <f t="shared" si="3"/>
        <v/>
      </c>
      <c r="AF66" s="275" t="str">
        <f t="shared" si="3"/>
        <v/>
      </c>
      <c r="AG66" s="273" t="str">
        <f t="shared" si="3"/>
        <v/>
      </c>
      <c r="AH66" s="274" t="str">
        <f t="shared" si="3"/>
        <v/>
      </c>
      <c r="AI66" s="274" t="str">
        <f t="shared" si="3"/>
        <v/>
      </c>
      <c r="AJ66" s="274" t="str">
        <f t="shared" si="3"/>
        <v/>
      </c>
      <c r="AK66" s="274" t="str">
        <f t="shared" si="3"/>
        <v/>
      </c>
      <c r="AL66" s="274" t="str">
        <f t="shared" si="3"/>
        <v/>
      </c>
      <c r="AM66" s="275" t="str">
        <f t="shared" si="3"/>
        <v/>
      </c>
      <c r="AN66" s="273" t="str">
        <f t="shared" si="3"/>
        <v/>
      </c>
      <c r="AO66" s="274" t="str">
        <f t="shared" si="3"/>
        <v/>
      </c>
      <c r="AP66" s="274" t="str">
        <f t="shared" si="3"/>
        <v/>
      </c>
      <c r="AQ66" s="274" t="str">
        <f t="shared" si="3"/>
        <v/>
      </c>
      <c r="AR66" s="274" t="str">
        <f t="shared" si="3"/>
        <v/>
      </c>
      <c r="AS66" s="274" t="str">
        <f t="shared" si="3"/>
        <v/>
      </c>
      <c r="AT66" s="275" t="str">
        <f t="shared" si="3"/>
        <v/>
      </c>
      <c r="AU66" s="270" t="str">
        <f t="shared" si="3"/>
        <v/>
      </c>
      <c r="AV66" s="271" t="str">
        <f t="shared" si="3"/>
        <v/>
      </c>
      <c r="AW66" s="272" t="str">
        <f t="shared" si="3"/>
        <v/>
      </c>
      <c r="AX66" s="522"/>
      <c r="AY66" s="523"/>
      <c r="AZ66" s="523"/>
      <c r="BA66" s="524"/>
      <c r="BB66" s="507"/>
      <c r="BC66" s="508"/>
      <c r="BD66" s="508"/>
      <c r="BE66" s="508"/>
      <c r="BF66" s="509"/>
    </row>
    <row r="67" spans="1:73" ht="18.75" customHeight="1" x14ac:dyDescent="0.4">
      <c r="B67" s="548" t="s">
        <v>197</v>
      </c>
      <c r="C67" s="549"/>
      <c r="D67" s="549"/>
      <c r="E67" s="549"/>
      <c r="F67" s="549"/>
      <c r="G67" s="549"/>
      <c r="H67" s="549"/>
      <c r="I67" s="549"/>
      <c r="J67" s="549"/>
      <c r="K67" s="550"/>
      <c r="L67" s="554" t="s">
        <v>60</v>
      </c>
      <c r="M67" s="554"/>
      <c r="N67" s="554"/>
      <c r="O67" s="554"/>
      <c r="P67" s="554"/>
      <c r="Q67" s="554"/>
      <c r="R67" s="555"/>
      <c r="S67" s="252" t="str">
        <f>IF($L67="","",IF(COUNTIFS($F$22:$F$60,$L67,S$22:S$60,"&gt;0")=0,"",COUNTIFS($F$22:$F$60,$L67,S$22:S$60,"&gt;0")))</f>
        <v/>
      </c>
      <c r="T67" s="253" t="str">
        <f t="shared" ref="T67:AW71" si="4">IF($L67="","",IF(COUNTIFS($F$22:$F$60,$L67,T$22:T$60,"&gt;0")=0,"",COUNTIFS($F$22:$F$60,$L67,T$22:T$60,"&gt;0")))</f>
        <v/>
      </c>
      <c r="U67" s="253" t="str">
        <f t="shared" si="4"/>
        <v/>
      </c>
      <c r="V67" s="253" t="str">
        <f t="shared" si="4"/>
        <v/>
      </c>
      <c r="W67" s="253" t="str">
        <f t="shared" si="4"/>
        <v/>
      </c>
      <c r="X67" s="253" t="str">
        <f t="shared" si="4"/>
        <v/>
      </c>
      <c r="Y67" s="254" t="str">
        <f t="shared" si="4"/>
        <v/>
      </c>
      <c r="Z67" s="255" t="str">
        <f t="shared" si="4"/>
        <v/>
      </c>
      <c r="AA67" s="253" t="str">
        <f t="shared" si="4"/>
        <v/>
      </c>
      <c r="AB67" s="253" t="str">
        <f t="shared" si="4"/>
        <v/>
      </c>
      <c r="AC67" s="253" t="str">
        <f t="shared" si="4"/>
        <v/>
      </c>
      <c r="AD67" s="253" t="str">
        <f t="shared" si="4"/>
        <v/>
      </c>
      <c r="AE67" s="253" t="str">
        <f t="shared" si="4"/>
        <v/>
      </c>
      <c r="AF67" s="254" t="str">
        <f t="shared" si="4"/>
        <v/>
      </c>
      <c r="AG67" s="253" t="str">
        <f t="shared" si="4"/>
        <v/>
      </c>
      <c r="AH67" s="253" t="str">
        <f t="shared" si="4"/>
        <v/>
      </c>
      <c r="AI67" s="253" t="str">
        <f t="shared" si="4"/>
        <v/>
      </c>
      <c r="AJ67" s="253" t="str">
        <f t="shared" si="4"/>
        <v/>
      </c>
      <c r="AK67" s="253" t="str">
        <f t="shared" si="4"/>
        <v/>
      </c>
      <c r="AL67" s="253" t="str">
        <f t="shared" si="4"/>
        <v/>
      </c>
      <c r="AM67" s="254" t="str">
        <f t="shared" si="4"/>
        <v/>
      </c>
      <c r="AN67" s="253" t="str">
        <f t="shared" si="4"/>
        <v/>
      </c>
      <c r="AO67" s="253" t="str">
        <f t="shared" si="4"/>
        <v/>
      </c>
      <c r="AP67" s="253" t="str">
        <f t="shared" si="4"/>
        <v/>
      </c>
      <c r="AQ67" s="253" t="str">
        <f t="shared" si="4"/>
        <v/>
      </c>
      <c r="AR67" s="253" t="str">
        <f t="shared" si="4"/>
        <v/>
      </c>
      <c r="AS67" s="253" t="str">
        <f t="shared" si="4"/>
        <v/>
      </c>
      <c r="AT67" s="254" t="str">
        <f t="shared" si="4"/>
        <v/>
      </c>
      <c r="AU67" s="253" t="str">
        <f t="shared" si="4"/>
        <v/>
      </c>
      <c r="AV67" s="253" t="str">
        <f t="shared" si="4"/>
        <v/>
      </c>
      <c r="AW67" s="254" t="str">
        <f t="shared" si="4"/>
        <v/>
      </c>
      <c r="AX67" s="522"/>
      <c r="AY67" s="523"/>
      <c r="AZ67" s="523"/>
      <c r="BA67" s="524"/>
      <c r="BB67" s="507"/>
      <c r="BC67" s="508"/>
      <c r="BD67" s="508"/>
      <c r="BE67" s="508"/>
      <c r="BF67" s="509"/>
    </row>
    <row r="68" spans="1:73" ht="18.75" customHeight="1" x14ac:dyDescent="0.4">
      <c r="B68" s="548"/>
      <c r="C68" s="549"/>
      <c r="D68" s="549"/>
      <c r="E68" s="549"/>
      <c r="F68" s="549"/>
      <c r="G68" s="549"/>
      <c r="H68" s="549"/>
      <c r="I68" s="549"/>
      <c r="J68" s="549"/>
      <c r="K68" s="550"/>
      <c r="L68" s="556" t="s">
        <v>5</v>
      </c>
      <c r="M68" s="556"/>
      <c r="N68" s="556"/>
      <c r="O68" s="556"/>
      <c r="P68" s="556"/>
      <c r="Q68" s="556"/>
      <c r="R68" s="557"/>
      <c r="S68" s="243" t="str">
        <f t="shared" ref="S68:AH71" si="5">IF($L68="","",IF(COUNTIFS($F$22:$F$60,$L68,S$22:S$60,"&gt;0")=0,"",COUNTIFS($F$22:$F$60,$L68,S$22:S$60,"&gt;0")))</f>
        <v/>
      </c>
      <c r="T68" s="244" t="str">
        <f>IF($L68="","",IF(COUNTIFS($F$22:$F$60,$L68,T$22:T$60,"&gt;0")=0,"",COUNTIFS($F$22:$F$60,$L68,T$22:T$60,"&gt;0")))</f>
        <v/>
      </c>
      <c r="U68" s="244" t="str">
        <f t="shared" si="5"/>
        <v/>
      </c>
      <c r="V68" s="244" t="str">
        <f t="shared" si="5"/>
        <v/>
      </c>
      <c r="W68" s="244" t="str">
        <f t="shared" si="5"/>
        <v/>
      </c>
      <c r="X68" s="244" t="str">
        <f t="shared" si="5"/>
        <v/>
      </c>
      <c r="Y68" s="245" t="str">
        <f t="shared" si="5"/>
        <v/>
      </c>
      <c r="Z68" s="256" t="str">
        <f t="shared" si="5"/>
        <v/>
      </c>
      <c r="AA68" s="244" t="str">
        <f t="shared" si="5"/>
        <v/>
      </c>
      <c r="AB68" s="244" t="str">
        <f t="shared" si="5"/>
        <v/>
      </c>
      <c r="AC68" s="244" t="str">
        <f t="shared" si="5"/>
        <v/>
      </c>
      <c r="AD68" s="244" t="str">
        <f t="shared" si="5"/>
        <v/>
      </c>
      <c r="AE68" s="244" t="str">
        <f t="shared" si="5"/>
        <v/>
      </c>
      <c r="AF68" s="245" t="str">
        <f t="shared" si="5"/>
        <v/>
      </c>
      <c r="AG68" s="244" t="str">
        <f t="shared" si="5"/>
        <v/>
      </c>
      <c r="AH68" s="244" t="str">
        <f t="shared" si="5"/>
        <v/>
      </c>
      <c r="AI68" s="244" t="str">
        <f t="shared" si="4"/>
        <v/>
      </c>
      <c r="AJ68" s="244" t="str">
        <f t="shared" si="4"/>
        <v/>
      </c>
      <c r="AK68" s="244" t="str">
        <f t="shared" si="4"/>
        <v/>
      </c>
      <c r="AL68" s="244" t="str">
        <f t="shared" si="4"/>
        <v/>
      </c>
      <c r="AM68" s="245" t="str">
        <f t="shared" si="4"/>
        <v/>
      </c>
      <c r="AN68" s="244" t="str">
        <f t="shared" si="4"/>
        <v/>
      </c>
      <c r="AO68" s="244" t="str">
        <f t="shared" si="4"/>
        <v/>
      </c>
      <c r="AP68" s="244" t="str">
        <f t="shared" si="4"/>
        <v/>
      </c>
      <c r="AQ68" s="244" t="str">
        <f t="shared" si="4"/>
        <v/>
      </c>
      <c r="AR68" s="244" t="str">
        <f t="shared" si="4"/>
        <v/>
      </c>
      <c r="AS68" s="244" t="str">
        <f t="shared" si="4"/>
        <v/>
      </c>
      <c r="AT68" s="245" t="str">
        <f t="shared" si="4"/>
        <v/>
      </c>
      <c r="AU68" s="244" t="str">
        <f t="shared" si="4"/>
        <v/>
      </c>
      <c r="AV68" s="244" t="str">
        <f t="shared" si="4"/>
        <v/>
      </c>
      <c r="AW68" s="245" t="str">
        <f t="shared" si="4"/>
        <v/>
      </c>
      <c r="AX68" s="522"/>
      <c r="AY68" s="523"/>
      <c r="AZ68" s="523"/>
      <c r="BA68" s="524"/>
      <c r="BB68" s="507"/>
      <c r="BC68" s="508"/>
      <c r="BD68" s="508"/>
      <c r="BE68" s="508"/>
      <c r="BF68" s="509"/>
    </row>
    <row r="69" spans="1:73" ht="18.75" customHeight="1" x14ac:dyDescent="0.4">
      <c r="B69" s="548"/>
      <c r="C69" s="549"/>
      <c r="D69" s="549"/>
      <c r="E69" s="549"/>
      <c r="F69" s="549"/>
      <c r="G69" s="549"/>
      <c r="H69" s="549"/>
      <c r="I69" s="549"/>
      <c r="J69" s="549"/>
      <c r="K69" s="550"/>
      <c r="L69" s="556" t="s">
        <v>61</v>
      </c>
      <c r="M69" s="556"/>
      <c r="N69" s="556"/>
      <c r="O69" s="556"/>
      <c r="P69" s="556"/>
      <c r="Q69" s="556"/>
      <c r="R69" s="557"/>
      <c r="S69" s="243" t="str">
        <f t="shared" si="5"/>
        <v/>
      </c>
      <c r="T69" s="244" t="str">
        <f t="shared" si="4"/>
        <v/>
      </c>
      <c r="U69" s="244" t="str">
        <f t="shared" si="4"/>
        <v/>
      </c>
      <c r="V69" s="244" t="str">
        <f t="shared" si="4"/>
        <v/>
      </c>
      <c r="W69" s="244" t="str">
        <f t="shared" si="4"/>
        <v/>
      </c>
      <c r="X69" s="244" t="str">
        <f>IF($L69="","",IF(COUNTIFS($F$22:$F$60,$L69,X$22:X$60,"&gt;0")=0,"",COUNTIFS($F$22:$F$60,$L69,X$22:X$60,"&gt;0")))</f>
        <v/>
      </c>
      <c r="Y69" s="245" t="str">
        <f t="shared" si="4"/>
        <v/>
      </c>
      <c r="Z69" s="256" t="str">
        <f t="shared" si="4"/>
        <v/>
      </c>
      <c r="AA69" s="244" t="str">
        <f t="shared" si="4"/>
        <v/>
      </c>
      <c r="AB69" s="244" t="str">
        <f t="shared" si="4"/>
        <v/>
      </c>
      <c r="AC69" s="244" t="str">
        <f t="shared" si="4"/>
        <v/>
      </c>
      <c r="AD69" s="244" t="str">
        <f t="shared" si="4"/>
        <v/>
      </c>
      <c r="AE69" s="244" t="str">
        <f t="shared" si="4"/>
        <v/>
      </c>
      <c r="AF69" s="245" t="str">
        <f t="shared" si="4"/>
        <v/>
      </c>
      <c r="AG69" s="244" t="str">
        <f t="shared" si="4"/>
        <v/>
      </c>
      <c r="AH69" s="244" t="str">
        <f t="shared" si="4"/>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22"/>
      <c r="AY69" s="523"/>
      <c r="AZ69" s="523"/>
      <c r="BA69" s="524"/>
      <c r="BB69" s="507"/>
      <c r="BC69" s="508"/>
      <c r="BD69" s="508"/>
      <c r="BE69" s="508"/>
      <c r="BF69" s="509"/>
    </row>
    <row r="70" spans="1:73" ht="18.75" customHeight="1" x14ac:dyDescent="0.4">
      <c r="B70" s="548"/>
      <c r="C70" s="549"/>
      <c r="D70" s="549"/>
      <c r="E70" s="549"/>
      <c r="F70" s="549"/>
      <c r="G70" s="549"/>
      <c r="H70" s="549"/>
      <c r="I70" s="549"/>
      <c r="J70" s="549"/>
      <c r="K70" s="550"/>
      <c r="L70" s="556" t="s">
        <v>62</v>
      </c>
      <c r="M70" s="556"/>
      <c r="N70" s="556"/>
      <c r="O70" s="556"/>
      <c r="P70" s="556"/>
      <c r="Q70" s="556"/>
      <c r="R70" s="557"/>
      <c r="S70" s="243" t="str">
        <f t="shared" si="5"/>
        <v/>
      </c>
      <c r="T70" s="244" t="str">
        <f t="shared" si="4"/>
        <v/>
      </c>
      <c r="U70" s="244" t="str">
        <f t="shared" si="4"/>
        <v/>
      </c>
      <c r="V70" s="244" t="str">
        <f t="shared" si="4"/>
        <v/>
      </c>
      <c r="W70" s="244" t="str">
        <f t="shared" si="4"/>
        <v/>
      </c>
      <c r="X70" s="244" t="str">
        <f t="shared" si="4"/>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22"/>
      <c r="AY70" s="523"/>
      <c r="AZ70" s="523"/>
      <c r="BA70" s="524"/>
      <c r="BB70" s="507"/>
      <c r="BC70" s="508"/>
      <c r="BD70" s="508"/>
      <c r="BE70" s="508"/>
      <c r="BF70" s="509"/>
    </row>
    <row r="71" spans="1:73" ht="18.75" customHeight="1" thickBot="1" x14ac:dyDescent="0.45">
      <c r="B71" s="551"/>
      <c r="C71" s="552"/>
      <c r="D71" s="552"/>
      <c r="E71" s="552"/>
      <c r="F71" s="552"/>
      <c r="G71" s="552"/>
      <c r="H71" s="552"/>
      <c r="I71" s="552"/>
      <c r="J71" s="552"/>
      <c r="K71" s="553"/>
      <c r="L71" s="467"/>
      <c r="M71" s="467"/>
      <c r="N71" s="467"/>
      <c r="O71" s="467"/>
      <c r="P71" s="467"/>
      <c r="Q71" s="467"/>
      <c r="R71" s="468"/>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525"/>
      <c r="AY71" s="526"/>
      <c r="AZ71" s="526"/>
      <c r="BA71" s="527"/>
      <c r="BB71" s="510"/>
      <c r="BC71" s="511"/>
      <c r="BD71" s="511"/>
      <c r="BE71" s="511"/>
      <c r="BF71" s="512"/>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election activeCell="E6" sqref="E6"/>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494" t="s">
        <v>52</v>
      </c>
      <c r="F4" s="494"/>
      <c r="G4" s="494"/>
      <c r="H4" s="494"/>
      <c r="I4" s="494"/>
      <c r="J4" s="494"/>
      <c r="K4" s="494"/>
      <c r="M4" s="494" t="s">
        <v>51</v>
      </c>
      <c r="N4" s="494"/>
      <c r="O4" s="494"/>
      <c r="Q4" s="494" t="s">
        <v>82</v>
      </c>
      <c r="R4" s="494"/>
      <c r="S4" s="494"/>
      <c r="T4" s="494"/>
      <c r="U4" s="494"/>
      <c r="W4" s="494"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494"/>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B3" sqref="B3"/>
    </sheetView>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219</v>
      </c>
      <c r="C2" s="59"/>
      <c r="D2" s="57"/>
      <c r="E2" s="57"/>
      <c r="F2" s="57"/>
    </row>
    <row r="3" spans="2:11" s="40" customFormat="1" ht="20.25" customHeight="1" x14ac:dyDescent="0.4">
      <c r="B3" s="59"/>
      <c r="C3" s="59"/>
      <c r="D3" s="57"/>
      <c r="E3" s="57"/>
      <c r="F3" s="57"/>
    </row>
    <row r="4" spans="2:11" s="63" customFormat="1" ht="20.25" customHeight="1" x14ac:dyDescent="0.4">
      <c r="B4" s="74"/>
      <c r="C4" s="57" t="s">
        <v>146</v>
      </c>
      <c r="D4" s="57"/>
      <c r="F4" s="627" t="s">
        <v>147</v>
      </c>
      <c r="G4" s="627"/>
      <c r="H4" s="627"/>
      <c r="I4" s="627"/>
      <c r="J4" s="627"/>
      <c r="K4" s="627"/>
    </row>
    <row r="5" spans="2:11" s="63" customFormat="1" ht="20.25" customHeight="1" x14ac:dyDescent="0.4">
      <c r="B5" s="75"/>
      <c r="C5" s="57" t="s">
        <v>148</v>
      </c>
      <c r="D5" s="57"/>
      <c r="F5" s="627"/>
      <c r="G5" s="627"/>
      <c r="H5" s="627"/>
      <c r="I5" s="627"/>
      <c r="J5" s="627"/>
      <c r="K5" s="627"/>
    </row>
    <row r="6" spans="2:11" s="40" customFormat="1" ht="20.25" customHeight="1" x14ac:dyDescent="0.4">
      <c r="B6" s="58" t="s">
        <v>143</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173</v>
      </c>
      <c r="C10" s="59"/>
      <c r="D10" s="57"/>
      <c r="E10" s="57"/>
      <c r="F10" s="57"/>
    </row>
    <row r="11" spans="2:11" s="40" customFormat="1" ht="20.25" customHeight="1" x14ac:dyDescent="0.4">
      <c r="B11" s="57"/>
      <c r="C11" s="59"/>
      <c r="D11" s="57"/>
      <c r="E11" s="57"/>
      <c r="F11" s="57"/>
    </row>
    <row r="12" spans="2:11" s="40" customFormat="1" ht="20.25" customHeight="1" x14ac:dyDescent="0.4">
      <c r="B12" s="57" t="s">
        <v>177</v>
      </c>
      <c r="C12" s="59"/>
      <c r="D12" s="57"/>
    </row>
    <row r="13" spans="2:11" s="40" customFormat="1" ht="20.25" customHeight="1" x14ac:dyDescent="0.4">
      <c r="B13" s="57"/>
      <c r="C13" s="59"/>
      <c r="D13" s="57"/>
    </row>
    <row r="14" spans="2:11" s="40" customFormat="1" ht="20.25" customHeight="1" x14ac:dyDescent="0.4">
      <c r="B14" s="57" t="s">
        <v>198</v>
      </c>
      <c r="C14" s="59"/>
      <c r="D14" s="57"/>
    </row>
    <row r="15" spans="2:11" s="40" customFormat="1" ht="20.25" customHeight="1" x14ac:dyDescent="0.4">
      <c r="B15" s="57"/>
      <c r="C15" s="59"/>
      <c r="D15" s="57"/>
    </row>
    <row r="16" spans="2:11" s="40" customFormat="1" ht="20.25" customHeight="1" x14ac:dyDescent="0.4">
      <c r="B16" s="57" t="s">
        <v>199</v>
      </c>
      <c r="C16" s="59"/>
      <c r="D16" s="57"/>
    </row>
    <row r="17" spans="2:25" s="40" customFormat="1" ht="20.25" customHeight="1" x14ac:dyDescent="0.4">
      <c r="B17" s="59"/>
      <c r="C17" s="59"/>
      <c r="D17" s="57"/>
    </row>
    <row r="18" spans="2:25" s="40" customFormat="1" ht="20.25" customHeight="1" x14ac:dyDescent="0.4">
      <c r="B18" s="57" t="s">
        <v>200</v>
      </c>
      <c r="C18" s="59"/>
      <c r="D18" s="57"/>
    </row>
    <row r="19" spans="2:25" s="40" customFormat="1" ht="20.25" customHeight="1" x14ac:dyDescent="0.4">
      <c r="B19" s="59"/>
      <c r="C19" s="59"/>
      <c r="D19" s="57"/>
    </row>
    <row r="20" spans="2:25" s="40" customFormat="1" ht="17.25" customHeight="1" x14ac:dyDescent="0.4">
      <c r="B20" s="57" t="s">
        <v>201</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202</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144</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145</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203</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204</v>
      </c>
      <c r="C47" s="57"/>
    </row>
    <row r="48" spans="2:51" s="40" customFormat="1" ht="17.25" customHeight="1" x14ac:dyDescent="0.4">
      <c r="B48" s="57"/>
      <c r="C48" s="57"/>
    </row>
    <row r="49" spans="2:54" s="40" customFormat="1" ht="17.25" customHeight="1" x14ac:dyDescent="0.4">
      <c r="B49" s="57" t="s">
        <v>205</v>
      </c>
      <c r="C49" s="57"/>
    </row>
    <row r="50" spans="2:54" s="40" customFormat="1" ht="17.25" customHeight="1" x14ac:dyDescent="0.4">
      <c r="B50" s="57" t="s">
        <v>174</v>
      </c>
      <c r="C50" s="57"/>
    </row>
    <row r="51" spans="2:54" s="40" customFormat="1" ht="17.25" customHeight="1" x14ac:dyDescent="0.4">
      <c r="B51" s="57"/>
      <c r="C51" s="57"/>
    </row>
    <row r="52" spans="2:54" s="40" customFormat="1" ht="17.25" customHeight="1" x14ac:dyDescent="0.4">
      <c r="B52" s="57" t="s">
        <v>206</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207</v>
      </c>
      <c r="C55" s="57"/>
      <c r="D55" s="57"/>
    </row>
    <row r="56" spans="2:54" s="40" customFormat="1" ht="17.25" customHeight="1" x14ac:dyDescent="0.4">
      <c r="B56" s="57"/>
      <c r="C56" s="57"/>
      <c r="D56" s="57"/>
    </row>
    <row r="57" spans="2:54" s="40" customFormat="1" ht="17.25" customHeight="1" x14ac:dyDescent="0.4">
      <c r="B57" s="63" t="s">
        <v>208</v>
      </c>
      <c r="C57" s="63"/>
      <c r="D57" s="57"/>
    </row>
    <row r="58" spans="2:54" s="40" customFormat="1" ht="17.25" customHeight="1" x14ac:dyDescent="0.4">
      <c r="B58" s="63" t="s">
        <v>121</v>
      </c>
      <c r="C58" s="63"/>
      <c r="D58" s="57"/>
    </row>
    <row r="59" spans="2:54" s="40" customFormat="1" ht="17.25" customHeight="1" x14ac:dyDescent="0.4">
      <c r="B59" s="63" t="s">
        <v>175</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213</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176</v>
      </c>
    </row>
    <row r="72" spans="2:71" ht="17.25" customHeight="1" x14ac:dyDescent="0.4">
      <c r="B72" s="40" t="s">
        <v>214</v>
      </c>
    </row>
    <row r="73" spans="2:71" ht="17.25" customHeight="1" x14ac:dyDescent="0.4">
      <c r="B73" s="276" t="s">
        <v>178</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10" workbookViewId="0">
      <selection activeCell="C4" sqref="C4"/>
    </sheetView>
  </sheetViews>
  <sheetFormatPr defaultColWidth="9" defaultRowHeight="25.5" x14ac:dyDescent="0.4"/>
  <cols>
    <col min="1" max="1" width="1.75" style="211" customWidth="1"/>
    <col min="2" max="2" width="9" style="211"/>
    <col min="3" max="12" width="40.625" style="211" customWidth="1"/>
    <col min="13" max="16384" width="9" style="211"/>
  </cols>
  <sheetData>
    <row r="1" spans="1:12" x14ac:dyDescent="0.4">
      <c r="A1" s="209"/>
      <c r="B1" s="210" t="s">
        <v>83</v>
      </c>
      <c r="C1" s="210"/>
      <c r="D1" s="210"/>
    </row>
    <row r="2" spans="1:12" x14ac:dyDescent="0.4">
      <c r="A2" s="209"/>
      <c r="B2" s="210"/>
      <c r="C2" s="210"/>
      <c r="D2" s="210"/>
    </row>
    <row r="3" spans="1:12" x14ac:dyDescent="0.4">
      <c r="A3" s="209"/>
      <c r="B3" s="212" t="s">
        <v>98</v>
      </c>
      <c r="C3" s="212" t="s">
        <v>99</v>
      </c>
      <c r="D3" s="210"/>
    </row>
    <row r="4" spans="1:12" x14ac:dyDescent="0.4">
      <c r="A4" s="209"/>
      <c r="B4" s="213">
        <v>1</v>
      </c>
      <c r="C4" s="213" t="s">
        <v>220</v>
      </c>
      <c r="D4" s="210"/>
    </row>
    <row r="5" spans="1:12" x14ac:dyDescent="0.4">
      <c r="A5" s="209"/>
      <c r="B5" s="213">
        <v>2</v>
      </c>
      <c r="C5" s="213" t="s">
        <v>158</v>
      </c>
    </row>
    <row r="6" spans="1:12" x14ac:dyDescent="0.4">
      <c r="A6" s="209"/>
      <c r="B6" s="213">
        <v>3</v>
      </c>
      <c r="C6" s="213" t="s">
        <v>158</v>
      </c>
      <c r="D6" s="210"/>
    </row>
    <row r="7" spans="1:12" x14ac:dyDescent="0.4">
      <c r="A7" s="209"/>
      <c r="B7" s="213">
        <v>4</v>
      </c>
      <c r="C7" s="213" t="s">
        <v>158</v>
      </c>
      <c r="D7" s="210"/>
    </row>
    <row r="8" spans="1:12" x14ac:dyDescent="0.4">
      <c r="A8" s="209"/>
      <c r="B8" s="213">
        <v>5</v>
      </c>
      <c r="C8" s="213" t="s">
        <v>158</v>
      </c>
      <c r="D8" s="210"/>
    </row>
    <row r="9" spans="1:12" x14ac:dyDescent="0.4">
      <c r="A9" s="209"/>
      <c r="B9" s="210"/>
      <c r="C9" s="210"/>
      <c r="D9" s="210"/>
    </row>
    <row r="10" spans="1:12" x14ac:dyDescent="0.4">
      <c r="A10" s="209"/>
      <c r="B10" s="210" t="s">
        <v>100</v>
      </c>
      <c r="C10" s="210"/>
      <c r="D10" s="210"/>
    </row>
    <row r="11" spans="1:12" ht="26.25" thickBot="1" x14ac:dyDescent="0.45">
      <c r="A11" s="209"/>
      <c r="B11" s="210"/>
      <c r="C11" s="210"/>
      <c r="D11" s="210"/>
    </row>
    <row r="12" spans="1:12" ht="26.25" thickBot="1" x14ac:dyDescent="0.45">
      <c r="A12" s="209"/>
      <c r="B12" s="214" t="s">
        <v>88</v>
      </c>
      <c r="C12" s="215" t="s">
        <v>4</v>
      </c>
      <c r="D12" s="216" t="s">
        <v>60</v>
      </c>
      <c r="E12" s="216" t="s">
        <v>5</v>
      </c>
      <c r="F12" s="216" t="s">
        <v>61</v>
      </c>
      <c r="G12" s="217" t="s">
        <v>62</v>
      </c>
      <c r="H12" s="218" t="s">
        <v>158</v>
      </c>
      <c r="I12" s="218" t="s">
        <v>158</v>
      </c>
      <c r="J12" s="218" t="s">
        <v>158</v>
      </c>
      <c r="K12" s="218" t="s">
        <v>158</v>
      </c>
      <c r="L12" s="219" t="s">
        <v>158</v>
      </c>
    </row>
    <row r="13" spans="1:12" x14ac:dyDescent="0.4">
      <c r="A13" s="209"/>
      <c r="B13" s="628" t="s">
        <v>89</v>
      </c>
      <c r="C13" s="220" t="s">
        <v>29</v>
      </c>
      <c r="D13" s="221" t="s">
        <v>126</v>
      </c>
      <c r="E13" s="221" t="s">
        <v>84</v>
      </c>
      <c r="F13" s="221" t="s">
        <v>32</v>
      </c>
      <c r="G13" s="222" t="s">
        <v>26</v>
      </c>
      <c r="H13" s="223" t="s">
        <v>158</v>
      </c>
      <c r="I13" s="223" t="s">
        <v>158</v>
      </c>
      <c r="J13" s="223" t="s">
        <v>158</v>
      </c>
      <c r="K13" s="223" t="s">
        <v>158</v>
      </c>
      <c r="L13" s="224" t="s">
        <v>158</v>
      </c>
    </row>
    <row r="14" spans="1:12" x14ac:dyDescent="0.4">
      <c r="B14" s="629"/>
      <c r="C14" s="225" t="s">
        <v>158</v>
      </c>
      <c r="D14" s="226" t="s">
        <v>125</v>
      </c>
      <c r="E14" s="226" t="s">
        <v>85</v>
      </c>
      <c r="F14" s="226" t="s">
        <v>29</v>
      </c>
      <c r="G14" s="227" t="s">
        <v>27</v>
      </c>
      <c r="H14" s="226" t="s">
        <v>29</v>
      </c>
      <c r="I14" s="226" t="s">
        <v>29</v>
      </c>
      <c r="J14" s="226" t="s">
        <v>29</v>
      </c>
      <c r="K14" s="226" t="s">
        <v>29</v>
      </c>
      <c r="L14" s="228" t="s">
        <v>29</v>
      </c>
    </row>
    <row r="15" spans="1:12" x14ac:dyDescent="0.4">
      <c r="B15" s="629"/>
      <c r="C15" s="225" t="s">
        <v>158</v>
      </c>
      <c r="D15" s="226" t="s">
        <v>127</v>
      </c>
      <c r="E15" s="229" t="s">
        <v>158</v>
      </c>
      <c r="F15" s="229" t="s">
        <v>158</v>
      </c>
      <c r="G15" s="227" t="s">
        <v>28</v>
      </c>
      <c r="H15" s="229" t="s">
        <v>158</v>
      </c>
      <c r="I15" s="229" t="s">
        <v>158</v>
      </c>
      <c r="J15" s="229" t="s">
        <v>158</v>
      </c>
      <c r="K15" s="229" t="s">
        <v>158</v>
      </c>
      <c r="L15" s="230" t="s">
        <v>158</v>
      </c>
    </row>
    <row r="16" spans="1:12" x14ac:dyDescent="0.4">
      <c r="B16" s="629"/>
      <c r="C16" s="225" t="s">
        <v>158</v>
      </c>
      <c r="D16" s="229" t="s">
        <v>158</v>
      </c>
      <c r="E16" s="229" t="s">
        <v>158</v>
      </c>
      <c r="F16" s="229" t="s">
        <v>158</v>
      </c>
      <c r="G16" s="227" t="s">
        <v>14</v>
      </c>
      <c r="H16" s="229" t="s">
        <v>158</v>
      </c>
      <c r="I16" s="229" t="s">
        <v>158</v>
      </c>
      <c r="J16" s="229" t="s">
        <v>158</v>
      </c>
      <c r="K16" s="229" t="s">
        <v>158</v>
      </c>
      <c r="L16" s="230" t="s">
        <v>158</v>
      </c>
    </row>
    <row r="17" spans="2:12" x14ac:dyDescent="0.4">
      <c r="B17" s="629"/>
      <c r="C17" s="225" t="s">
        <v>158</v>
      </c>
      <c r="D17" s="229" t="s">
        <v>158</v>
      </c>
      <c r="E17" s="229" t="s">
        <v>158</v>
      </c>
      <c r="F17" s="229" t="s">
        <v>158</v>
      </c>
      <c r="G17" s="227" t="s">
        <v>6</v>
      </c>
      <c r="H17" s="229" t="s">
        <v>158</v>
      </c>
      <c r="I17" s="229" t="s">
        <v>158</v>
      </c>
      <c r="J17" s="229" t="s">
        <v>158</v>
      </c>
      <c r="K17" s="229" t="s">
        <v>158</v>
      </c>
      <c r="L17" s="230" t="s">
        <v>158</v>
      </c>
    </row>
    <row r="18" spans="2:12" x14ac:dyDescent="0.4">
      <c r="B18" s="629"/>
      <c r="C18" s="225" t="s">
        <v>158</v>
      </c>
      <c r="D18" s="229" t="s">
        <v>158</v>
      </c>
      <c r="E18" s="229" t="s">
        <v>158</v>
      </c>
      <c r="F18" s="229" t="s">
        <v>158</v>
      </c>
      <c r="G18" s="227" t="s">
        <v>86</v>
      </c>
      <c r="H18" s="229" t="s">
        <v>158</v>
      </c>
      <c r="I18" s="229" t="s">
        <v>158</v>
      </c>
      <c r="J18" s="229" t="s">
        <v>158</v>
      </c>
      <c r="K18" s="229" t="s">
        <v>158</v>
      </c>
      <c r="L18" s="230" t="s">
        <v>158</v>
      </c>
    </row>
    <row r="19" spans="2:12" x14ac:dyDescent="0.4">
      <c r="B19" s="629"/>
      <c r="C19" s="225" t="s">
        <v>158</v>
      </c>
      <c r="D19" s="229" t="s">
        <v>158</v>
      </c>
      <c r="E19" s="229" t="s">
        <v>158</v>
      </c>
      <c r="F19" s="229" t="s">
        <v>158</v>
      </c>
      <c r="G19" s="227" t="s">
        <v>87</v>
      </c>
      <c r="H19" s="229" t="s">
        <v>158</v>
      </c>
      <c r="I19" s="229" t="s">
        <v>158</v>
      </c>
      <c r="J19" s="229" t="s">
        <v>158</v>
      </c>
      <c r="K19" s="229" t="s">
        <v>158</v>
      </c>
      <c r="L19" s="230" t="s">
        <v>158</v>
      </c>
    </row>
    <row r="20" spans="2:12" x14ac:dyDescent="0.4">
      <c r="B20" s="629"/>
      <c r="C20" s="225" t="s">
        <v>158</v>
      </c>
      <c r="D20" s="229" t="s">
        <v>158</v>
      </c>
      <c r="E20" s="229" t="s">
        <v>158</v>
      </c>
      <c r="F20" s="229" t="s">
        <v>158</v>
      </c>
      <c r="G20" s="227" t="s">
        <v>30</v>
      </c>
      <c r="H20" s="229" t="s">
        <v>158</v>
      </c>
      <c r="I20" s="229" t="s">
        <v>158</v>
      </c>
      <c r="J20" s="229" t="s">
        <v>158</v>
      </c>
      <c r="K20" s="229" t="s">
        <v>158</v>
      </c>
      <c r="L20" s="230" t="s">
        <v>158</v>
      </c>
    </row>
    <row r="21" spans="2:12" x14ac:dyDescent="0.4">
      <c r="B21" s="629"/>
      <c r="C21" s="225" t="s">
        <v>158</v>
      </c>
      <c r="D21" s="229" t="s">
        <v>158</v>
      </c>
      <c r="E21" s="229" t="s">
        <v>158</v>
      </c>
      <c r="F21" s="229" t="s">
        <v>158</v>
      </c>
      <c r="G21" s="227" t="s">
        <v>31</v>
      </c>
      <c r="H21" s="229" t="s">
        <v>158</v>
      </c>
      <c r="I21" s="229" t="s">
        <v>158</v>
      </c>
      <c r="J21" s="229" t="s">
        <v>158</v>
      </c>
      <c r="K21" s="229" t="s">
        <v>158</v>
      </c>
      <c r="L21" s="230" t="s">
        <v>158</v>
      </c>
    </row>
    <row r="22" spans="2:12" x14ac:dyDescent="0.4">
      <c r="B22" s="629"/>
      <c r="C22" s="225" t="s">
        <v>158</v>
      </c>
      <c r="D22" s="229" t="s">
        <v>158</v>
      </c>
      <c r="E22" s="229" t="s">
        <v>158</v>
      </c>
      <c r="F22" s="229" t="s">
        <v>158</v>
      </c>
      <c r="G22" s="229" t="s">
        <v>158</v>
      </c>
      <c r="H22" s="229" t="s">
        <v>158</v>
      </c>
      <c r="I22" s="229" t="s">
        <v>158</v>
      </c>
      <c r="J22" s="229" t="s">
        <v>158</v>
      </c>
      <c r="K22" s="229" t="s">
        <v>158</v>
      </c>
      <c r="L22" s="230" t="s">
        <v>158</v>
      </c>
    </row>
    <row r="23" spans="2:12" x14ac:dyDescent="0.4">
      <c r="B23" s="629"/>
      <c r="C23" s="225" t="s">
        <v>158</v>
      </c>
      <c r="D23" s="229" t="s">
        <v>158</v>
      </c>
      <c r="E23" s="229" t="s">
        <v>158</v>
      </c>
      <c r="F23" s="229" t="s">
        <v>158</v>
      </c>
      <c r="G23" s="229" t="s">
        <v>158</v>
      </c>
      <c r="H23" s="229" t="s">
        <v>158</v>
      </c>
      <c r="I23" s="229" t="s">
        <v>158</v>
      </c>
      <c r="J23" s="229" t="s">
        <v>158</v>
      </c>
      <c r="K23" s="229" t="s">
        <v>158</v>
      </c>
      <c r="L23" s="230" t="s">
        <v>158</v>
      </c>
    </row>
    <row r="24" spans="2:12" x14ac:dyDescent="0.4">
      <c r="B24" s="629"/>
      <c r="C24" s="225" t="s">
        <v>158</v>
      </c>
      <c r="D24" s="229" t="s">
        <v>158</v>
      </c>
      <c r="E24" s="229" t="s">
        <v>158</v>
      </c>
      <c r="F24" s="229" t="s">
        <v>158</v>
      </c>
      <c r="G24" s="229" t="s">
        <v>158</v>
      </c>
      <c r="H24" s="229" t="s">
        <v>158</v>
      </c>
      <c r="I24" s="229" t="s">
        <v>158</v>
      </c>
      <c r="J24" s="229" t="s">
        <v>158</v>
      </c>
      <c r="K24" s="229" t="s">
        <v>158</v>
      </c>
      <c r="L24" s="230" t="s">
        <v>158</v>
      </c>
    </row>
    <row r="25" spans="2:12" ht="26.25" thickBot="1" x14ac:dyDescent="0.45">
      <c r="B25" s="630"/>
      <c r="C25" s="231" t="s">
        <v>158</v>
      </c>
      <c r="D25" s="232" t="s">
        <v>158</v>
      </c>
      <c r="E25" s="232" t="s">
        <v>158</v>
      </c>
      <c r="F25" s="232" t="s">
        <v>158</v>
      </c>
      <c r="G25" s="232" t="s">
        <v>158</v>
      </c>
      <c r="H25" s="232" t="s">
        <v>158</v>
      </c>
      <c r="I25" s="232" t="s">
        <v>158</v>
      </c>
      <c r="J25" s="232" t="s">
        <v>158</v>
      </c>
      <c r="K25" s="232" t="s">
        <v>158</v>
      </c>
      <c r="L25" s="233" t="s">
        <v>158</v>
      </c>
    </row>
    <row r="28" spans="2:12" x14ac:dyDescent="0.4">
      <c r="C28" s="211" t="s">
        <v>149</v>
      </c>
    </row>
    <row r="29" spans="2:12" x14ac:dyDescent="0.4">
      <c r="C29" s="211" t="s">
        <v>90</v>
      </c>
    </row>
    <row r="30" spans="2:12" x14ac:dyDescent="0.4">
      <c r="C30" s="211" t="s">
        <v>101</v>
      </c>
    </row>
    <row r="31" spans="2:12" x14ac:dyDescent="0.4">
      <c r="C31" s="211" t="s">
        <v>102</v>
      </c>
    </row>
    <row r="32" spans="2:12" x14ac:dyDescent="0.4">
      <c r="C32" s="211" t="s">
        <v>103</v>
      </c>
    </row>
    <row r="33" spans="3:3" x14ac:dyDescent="0.4">
      <c r="C33" s="211" t="s">
        <v>104</v>
      </c>
    </row>
    <row r="34" spans="3:3" x14ac:dyDescent="0.4">
      <c r="C34" s="211" t="s">
        <v>105</v>
      </c>
    </row>
    <row r="35" spans="3:3" x14ac:dyDescent="0.4">
      <c r="C35" s="211" t="s">
        <v>142</v>
      </c>
    </row>
    <row r="36" spans="3:3" x14ac:dyDescent="0.4">
      <c r="C36" s="211" t="s">
        <v>91</v>
      </c>
    </row>
    <row r="37" spans="3:3" x14ac:dyDescent="0.4">
      <c r="C37" s="211" t="s">
        <v>92</v>
      </c>
    </row>
    <row r="39" spans="3:3" x14ac:dyDescent="0.4">
      <c r="C39" s="211" t="s">
        <v>150</v>
      </c>
    </row>
    <row r="40" spans="3:3" x14ac:dyDescent="0.4">
      <c r="C40" s="211" t="s">
        <v>93</v>
      </c>
    </row>
    <row r="41" spans="3:3" x14ac:dyDescent="0.4">
      <c r="C41" s="211" t="s">
        <v>94</v>
      </c>
    </row>
    <row r="42" spans="3:3" x14ac:dyDescent="0.4">
      <c r="C42" s="211" t="s">
        <v>95</v>
      </c>
    </row>
    <row r="43" spans="3:3" x14ac:dyDescent="0.4">
      <c r="C43" s="211" t="s">
        <v>96</v>
      </c>
    </row>
    <row r="44" spans="3:3" x14ac:dyDescent="0.4">
      <c r="C44" s="211"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【記載例】地域密着型通所介護</vt:lpstr>
      <vt:lpstr>【記載例】シフト記号表（勤務時間帯）</vt:lpstr>
      <vt:lpstr>地域密着型通所介護（1枚版）</vt:lpstr>
      <vt:lpstr>シフト記号表（勤務時間帯）</vt:lpstr>
      <vt:lpstr>記入方法</vt:lpstr>
      <vt:lpstr>プルダウン・リスト</vt:lpstr>
      <vt:lpstr>'シフト記号表（勤務時間帯）'!【記載例】シフト記号</vt:lpstr>
      <vt:lpstr>【記載例】シフト記号</vt:lpstr>
      <vt:lpstr>【記載例】地域密着型通所介護!Print_Area</vt:lpstr>
      <vt:lpstr>記入方法!Print_Area</vt:lpstr>
      <vt:lpstr>'地域密着型通所介護（1枚版）'!Print_Area</vt:lpstr>
      <vt:lpstr>'地域密着型通所介護（1枚版）'!Print_Titles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家治　加代</cp:lastModifiedBy>
  <cp:lastPrinted>2021-03-24T08:38:19Z</cp:lastPrinted>
  <dcterms:created xsi:type="dcterms:W3CDTF">2020-01-14T23:47:53Z</dcterms:created>
  <dcterms:modified xsi:type="dcterms:W3CDTF">2024-12-16T04:19:59Z</dcterms:modified>
</cp:coreProperties>
</file>