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tables/table6.xml" ContentType="application/vnd.openxmlformats-officedocument.spreadsheetml.table+xml"/>
  <Override PartName="/xl/comments6.xml" ContentType="application/vnd.openxmlformats-officedocument.spreadsheetml.comments+xml"/>
  <Override PartName="/xl/tables/table7.xml" ContentType="application/vnd.openxmlformats-officedocument.spreadsheetml.table+xml"/>
  <Override PartName="/xl/comments7.xml" ContentType="application/vnd.openxmlformats-officedocument.spreadsheetml.comments+xml"/>
  <Override PartName="/xl/tables/table8.xml" ContentType="application/vnd.openxmlformats-officedocument.spreadsheetml.table+xml"/>
  <Override PartName="/xl/comments8.xml" ContentType="application/vnd.openxmlformats-officedocument.spreadsheetml.comments+xml"/>
  <Override PartName="/xl/tables/table9.xml" ContentType="application/vnd.openxmlformats-officedocument.spreadsheetml.table+xml"/>
  <Override PartName="/xl/comments9.xml" ContentType="application/vnd.openxmlformats-officedocument.spreadsheetml.comments+xml"/>
  <Override PartName="/xl/tables/table10.xml" ContentType="application/vnd.openxmlformats-officedocument.spreadsheetml.table+xml"/>
  <Override PartName="/xl/comments10.xml" ContentType="application/vnd.openxmlformats-officedocument.spreadsheetml.comments+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A0D33F08-1004-4281-A590-EA8C61C550F8}" xr6:coauthVersionLast="47" xr6:coauthVersionMax="47" xr10:uidLastSave="{00000000-0000-0000-0000-000000000000}"/>
  <bookViews>
    <workbookView xWindow="-108" yWindow="-108" windowWidth="23256" windowHeight="13896" xr2:uid="{00000000-000D-0000-FFFF-FFFF00000000}"/>
  </bookViews>
  <sheets>
    <sheet name="記入例" sheetId="38" r:id="rId1"/>
    <sheet name="【施設整備】" sheetId="18" r:id="rId2"/>
    <sheet name="【大規模修繕】" sheetId="30" r:id="rId3"/>
    <sheet name="【災害レッドゾーン】" sheetId="36" r:id="rId4"/>
    <sheet name="【災害イエローゾーン】" sheetId="37" r:id="rId5"/>
    <sheet name="【地密⇒広域転換】" sheetId="41" r:id="rId6"/>
    <sheet name="【開設準備】" sheetId="21" r:id="rId7"/>
    <sheet name="【大規模×テクノロジー】" sheetId="42" r:id="rId8"/>
    <sheet name="【定期借地】" sheetId="22" r:id="rId9"/>
    <sheet name="【ユニット化等】" sheetId="23" r:id="rId10"/>
    <sheet name="【コロナ対策（個室化化以外）】" sheetId="24" r:id="rId11"/>
    <sheet name="【コロナ対策（個室化）】" sheetId="27" r:id="rId12"/>
    <sheet name="【宿舎施設整備】" sheetId="25" r:id="rId13"/>
    <sheet name="触らない・消さない" sheetId="5" r:id="rId14"/>
  </sheets>
  <definedNames>
    <definedName name="_xlnm._FilterDatabase" localSheetId="11" hidden="1">'【コロナ対策（個室化）】'!#REF!</definedName>
    <definedName name="_xlnm._FilterDatabase" localSheetId="9" hidden="1">【ユニット化等】!#REF!</definedName>
    <definedName name="_xlnm._FilterDatabase" localSheetId="6" hidden="1">【開設準備】!$A$5:$O$5</definedName>
    <definedName name="_xlnm._FilterDatabase" localSheetId="4" hidden="1">【災害イエローゾーン】!#REF!</definedName>
    <definedName name="_xlnm._FilterDatabase" localSheetId="3" hidden="1">【災害レッドゾーン】!#REF!</definedName>
    <definedName name="_xlnm._FilterDatabase" localSheetId="1" hidden="1">【施設整備】!$A$6:$P$18</definedName>
    <definedName name="_xlnm._FilterDatabase" localSheetId="12" hidden="1">【宿舎施設整備】!#REF!</definedName>
    <definedName name="_xlnm._FilterDatabase" localSheetId="7" hidden="1">【大規模×テクノロジー】!$A$5:$J$5</definedName>
    <definedName name="_xlnm._FilterDatabase" localSheetId="2" hidden="1">【大規模修繕】!#REF!</definedName>
    <definedName name="_xlnm._FilterDatabase" localSheetId="5" hidden="1">【地密⇒広域転換】!$A$6:$Q$18</definedName>
    <definedName name="_xlnm._FilterDatabase" localSheetId="8" hidden="1">【定期借地】!#REF!</definedName>
    <definedName name="_xlnm._FilterDatabase" localSheetId="0" hidden="1">記入例!$A$6:$P$49</definedName>
    <definedName name="_xlnm.Print_Area" localSheetId="11">'【コロナ対策（個室化）】'!$A$1:$Q$14</definedName>
    <definedName name="_xlnm.Print_Area" localSheetId="9">【ユニット化等】!$A$1:$L$18</definedName>
    <definedName name="_xlnm.Print_Area" localSheetId="6">【開設準備】!$A$1:$O$18</definedName>
    <definedName name="_xlnm.Print_Area" localSheetId="4">【災害イエローゾーン】!$A$1:$O$15</definedName>
    <definedName name="_xlnm.Print_Area" localSheetId="3">【災害レッドゾーン】!$A$1:$O$15</definedName>
    <definedName name="_xlnm.Print_Area" localSheetId="1">【施設整備】!$A$1:$P$18</definedName>
    <definedName name="_xlnm.Print_Area" localSheetId="12">【宿舎施設整備】!$A$1:$K$11</definedName>
    <definedName name="_xlnm.Print_Area" localSheetId="7">【大規模×テクノロジー】!$A$1:$M$18</definedName>
    <definedName name="_xlnm.Print_Area" localSheetId="2">【大規模修繕】!$A$1:$P$11</definedName>
    <definedName name="_xlnm.Print_Area" localSheetId="5">【地密⇒広域転換】!$A$1:$Q$18</definedName>
    <definedName name="_xlnm.Print_Area" localSheetId="8">【定期借地】!$A$1:$N$13</definedName>
    <definedName name="_xlnm.Print_Area" localSheetId="0">記入例!$A$1:$R$71</definedName>
    <definedName name="_xlnm.Print_Area" localSheetId="13">触らない・消さない!$A$1:$J$97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42" l="1"/>
  <c r="A10" i="42"/>
  <c r="A11" i="42"/>
  <c r="A12" i="42"/>
  <c r="A13" i="42"/>
  <c r="A14" i="42"/>
  <c r="A15" i="42"/>
  <c r="A16" i="42"/>
  <c r="A17" i="42"/>
  <c r="A8" i="42"/>
  <c r="K1" i="42"/>
  <c r="F9" i="42"/>
  <c r="F10" i="42"/>
  <c r="F11" i="42"/>
  <c r="F12" i="42"/>
  <c r="F13" i="42"/>
  <c r="F14" i="42"/>
  <c r="F15" i="42"/>
  <c r="F16" i="42"/>
  <c r="F17" i="42"/>
  <c r="F8" i="42"/>
  <c r="F44" i="38"/>
  <c r="G44" i="38" s="1"/>
  <c r="F43" i="38"/>
  <c r="G43" i="38" s="1"/>
  <c r="A69" i="38"/>
  <c r="A66" i="38"/>
  <c r="A4" i="25"/>
  <c r="F64" i="38"/>
  <c r="G64" i="38" s="1"/>
  <c r="A64" i="38"/>
  <c r="A61" i="38"/>
  <c r="A4" i="27"/>
  <c r="A56" i="38"/>
  <c r="A4" i="24"/>
  <c r="G59" i="38"/>
  <c r="H59" i="38" s="1"/>
  <c r="A59" i="38"/>
  <c r="A4" i="23"/>
  <c r="G54" i="38"/>
  <c r="H54" i="38" s="1"/>
  <c r="A54" i="38"/>
  <c r="A51" i="38"/>
  <c r="A49" i="38"/>
  <c r="A43" i="38"/>
  <c r="A46" i="38"/>
  <c r="A4" i="22"/>
  <c r="A44" i="38"/>
  <c r="A36" i="38"/>
  <c r="A40" i="38"/>
  <c r="A4" i="42"/>
  <c r="H37" i="38"/>
  <c r="I37" i="38" s="1"/>
  <c r="H38" i="38"/>
  <c r="I38" i="38" s="1"/>
  <c r="H36" i="38"/>
  <c r="I36" i="38" s="1"/>
  <c r="A38" i="38"/>
  <c r="A37" i="38"/>
  <c r="A31" i="38"/>
  <c r="A30" i="38"/>
  <c r="A25" i="38"/>
  <c r="A33" i="38"/>
  <c r="A4" i="21"/>
  <c r="J31" i="38"/>
  <c r="K31" i="38" s="1"/>
  <c r="J30" i="38"/>
  <c r="K30" i="38" s="1"/>
  <c r="A27" i="38"/>
  <c r="A4" i="41"/>
  <c r="G25" i="38"/>
  <c r="H25" i="38" s="1"/>
  <c r="A20" i="38"/>
  <c r="A22" i="38"/>
  <c r="A4" i="37"/>
  <c r="A17" i="38"/>
  <c r="A4" i="36"/>
  <c r="A4" i="30"/>
  <c r="G20" i="38"/>
  <c r="H20" i="38" s="1"/>
  <c r="A12" i="38"/>
  <c r="A5" i="38"/>
  <c r="H15" i="38"/>
  <c r="I15" i="38" s="1"/>
  <c r="A15" i="38"/>
  <c r="I10" i="38"/>
  <c r="J10" i="38" s="1"/>
  <c r="I9" i="38"/>
  <c r="J9" i="38" s="1"/>
  <c r="I8" i="38"/>
  <c r="J8" i="38" s="1"/>
  <c r="A10" i="38"/>
  <c r="A9" i="38"/>
  <c r="A8" i="38"/>
  <c r="D6" i="38" l="1"/>
  <c r="C6" i="38"/>
  <c r="A3" i="38"/>
  <c r="A2" i="38"/>
  <c r="A1" i="38"/>
  <c r="A8" i="18"/>
  <c r="A10" i="30"/>
  <c r="A9" i="30"/>
  <c r="J1" i="25"/>
  <c r="A8" i="25" s="1"/>
  <c r="K1" i="27"/>
  <c r="L1" i="24"/>
  <c r="K1" i="23"/>
  <c r="A10" i="23" s="1"/>
  <c r="L1" i="22"/>
  <c r="A13" i="22"/>
  <c r="A8" i="22"/>
  <c r="L1" i="21"/>
  <c r="A17" i="21" s="1"/>
  <c r="A15" i="21"/>
  <c r="L1" i="41"/>
  <c r="A15" i="41" s="1"/>
  <c r="A17" i="41"/>
  <c r="A10" i="41"/>
  <c r="A9" i="41"/>
  <c r="L1" i="37"/>
  <c r="A10" i="37" s="1"/>
  <c r="A8" i="37"/>
  <c r="L1" i="30"/>
  <c r="A3" i="18"/>
  <c r="A2" i="18"/>
  <c r="A3" i="30"/>
  <c r="A2" i="30"/>
  <c r="A3" i="36"/>
  <c r="A2" i="36"/>
  <c r="A3" i="37"/>
  <c r="A2" i="37"/>
  <c r="A3" i="41"/>
  <c r="A2" i="41"/>
  <c r="A3" i="21"/>
  <c r="A2" i="21"/>
  <c r="A3" i="42"/>
  <c r="A2" i="42"/>
  <c r="A3" i="22"/>
  <c r="A2" i="22"/>
  <c r="A3" i="23"/>
  <c r="A2" i="23"/>
  <c r="A3" i="24"/>
  <c r="A2" i="24"/>
  <c r="A3" i="27"/>
  <c r="A2" i="27"/>
  <c r="A3" i="25"/>
  <c r="A2" i="25"/>
  <c r="A1" i="25"/>
  <c r="C6" i="25"/>
  <c r="C6" i="27"/>
  <c r="C6" i="24"/>
  <c r="C6" i="23"/>
  <c r="D6" i="22"/>
  <c r="C6" i="22"/>
  <c r="C6" i="42"/>
  <c r="D6" i="21"/>
  <c r="C6" i="21"/>
  <c r="C6" i="41"/>
  <c r="D6" i="41"/>
  <c r="C6" i="37"/>
  <c r="C6" i="36"/>
  <c r="D6" i="30"/>
  <c r="D6" i="18"/>
  <c r="C6" i="18"/>
  <c r="C62" i="38" l="1"/>
  <c r="C67" i="38"/>
  <c r="C57" i="38"/>
  <c r="C52" i="38"/>
  <c r="D47" i="38"/>
  <c r="C47" i="38"/>
  <c r="C41" i="38"/>
  <c r="C34" i="38"/>
  <c r="C28" i="38"/>
  <c r="C23" i="38"/>
  <c r="D34" i="38"/>
  <c r="J34" i="38" s="1"/>
  <c r="D28" i="38"/>
  <c r="D13" i="38"/>
  <c r="C18" i="38"/>
  <c r="A9" i="25"/>
  <c r="A10" i="25"/>
  <c r="A9" i="37"/>
  <c r="A10" i="21"/>
  <c r="A17" i="23"/>
  <c r="A16" i="21"/>
  <c r="A8" i="41"/>
  <c r="A9" i="23"/>
  <c r="A16" i="41"/>
  <c r="A16" i="23"/>
  <c r="A15" i="23"/>
  <c r="A14" i="23"/>
  <c r="A13" i="23"/>
  <c r="A12" i="23"/>
  <c r="A11" i="23"/>
  <c r="A8" i="23"/>
  <c r="A11" i="21"/>
  <c r="A12" i="21"/>
  <c r="A13" i="21"/>
  <c r="A14" i="21"/>
  <c r="A11" i="41"/>
  <c r="A12" i="41"/>
  <c r="A13" i="41"/>
  <c r="A14" i="41"/>
  <c r="F8" i="27"/>
  <c r="G8" i="27" s="1"/>
  <c r="F9" i="27"/>
  <c r="G9" i="27" s="1"/>
  <c r="F10" i="27"/>
  <c r="G10" i="27" s="1"/>
  <c r="F11" i="27"/>
  <c r="G11" i="27" s="1"/>
  <c r="F12" i="27"/>
  <c r="G12" i="27" s="1"/>
  <c r="A12" i="27"/>
  <c r="A11" i="27"/>
  <c r="A10" i="27"/>
  <c r="A9" i="27"/>
  <c r="A8" i="27"/>
  <c r="G8" i="23"/>
  <c r="H8" i="23" s="1"/>
  <c r="G9" i="23"/>
  <c r="H9" i="23" s="1"/>
  <c r="G10" i="23"/>
  <c r="H10" i="23" s="1"/>
  <c r="G11" i="23"/>
  <c r="G12" i="23"/>
  <c r="G13" i="23"/>
  <c r="H13" i="23" s="1"/>
  <c r="G14" i="23"/>
  <c r="H14" i="23" s="1"/>
  <c r="G15" i="23"/>
  <c r="H15" i="23" s="1"/>
  <c r="G16" i="23"/>
  <c r="H16" i="23" s="1"/>
  <c r="G17" i="23"/>
  <c r="H17" i="23" s="1"/>
  <c r="A1" i="27"/>
  <c r="A12" i="24"/>
  <c r="A11" i="24"/>
  <c r="A10" i="24"/>
  <c r="A9" i="24"/>
  <c r="A8" i="24"/>
  <c r="G9" i="24"/>
  <c r="H9" i="24" s="1"/>
  <c r="G10" i="24"/>
  <c r="H10" i="24" s="1"/>
  <c r="G11" i="24"/>
  <c r="H11" i="24" s="1"/>
  <c r="G12" i="24"/>
  <c r="G8" i="24"/>
  <c r="H8" i="24" s="1"/>
  <c r="A1" i="24"/>
  <c r="A1" i="23"/>
  <c r="A1" i="22"/>
  <c r="A1" i="42"/>
  <c r="A1" i="21"/>
  <c r="A1" i="41"/>
  <c r="A1" i="37"/>
  <c r="A1" i="36"/>
  <c r="A1" i="30"/>
  <c r="A1" i="18"/>
  <c r="H11" i="23"/>
  <c r="H12" i="23"/>
  <c r="A12" i="22"/>
  <c r="A11" i="22"/>
  <c r="A10" i="22"/>
  <c r="A9" i="22"/>
  <c r="A4" i="18"/>
  <c r="G17" i="42"/>
  <c r="G16" i="42"/>
  <c r="G15" i="42"/>
  <c r="G14" i="42"/>
  <c r="G13" i="42"/>
  <c r="G12" i="42"/>
  <c r="G11" i="42"/>
  <c r="G10" i="42"/>
  <c r="G9" i="42"/>
  <c r="G8" i="42"/>
  <c r="J6" i="21"/>
  <c r="H11" i="21"/>
  <c r="I11" i="21" s="1"/>
  <c r="H12" i="21"/>
  <c r="I12" i="21" s="1"/>
  <c r="H13" i="21"/>
  <c r="I13" i="21" s="1"/>
  <c r="H14" i="21"/>
  <c r="I14" i="21" s="1"/>
  <c r="H15" i="21"/>
  <c r="I15" i="21" s="1"/>
  <c r="H16" i="21"/>
  <c r="I16" i="21" s="1"/>
  <c r="H17" i="21"/>
  <c r="I17" i="21" s="1"/>
  <c r="H10" i="21"/>
  <c r="I10" i="21" s="1"/>
  <c r="H9" i="21"/>
  <c r="I9" i="21" s="1"/>
  <c r="H8" i="21"/>
  <c r="I8" i="21" s="1"/>
  <c r="J8" i="41"/>
  <c r="K8" i="41" s="1"/>
  <c r="A9" i="21"/>
  <c r="A8" i="21"/>
  <c r="J9" i="41"/>
  <c r="K9" i="41" s="1"/>
  <c r="J10" i="41"/>
  <c r="K10" i="41" s="1"/>
  <c r="J11" i="41"/>
  <c r="K11" i="41" s="1"/>
  <c r="J12" i="41"/>
  <c r="K12" i="41" s="1"/>
  <c r="J13" i="41"/>
  <c r="K13" i="41" s="1"/>
  <c r="J14" i="41"/>
  <c r="K14" i="41" s="1"/>
  <c r="J15" i="41"/>
  <c r="K15" i="41" s="1"/>
  <c r="J16" i="41"/>
  <c r="K16" i="41" s="1"/>
  <c r="J17" i="41"/>
  <c r="K17" i="41" s="1"/>
  <c r="G8" i="37"/>
  <c r="H8" i="37" s="1"/>
  <c r="G9" i="37"/>
  <c r="H9" i="37" s="1"/>
  <c r="G10" i="37"/>
  <c r="H10" i="37" s="1"/>
  <c r="L1" i="36"/>
  <c r="A8" i="30"/>
  <c r="G8" i="36"/>
  <c r="H8" i="36" s="1"/>
  <c r="G9" i="36"/>
  <c r="H9" i="36" s="1"/>
  <c r="G10" i="36"/>
  <c r="H10" i="36" s="1"/>
  <c r="H8" i="30"/>
  <c r="I8" i="30" s="1"/>
  <c r="H9" i="30"/>
  <c r="I9" i="30" s="1"/>
  <c r="H10" i="30"/>
  <c r="I10" i="30" s="1"/>
  <c r="I8" i="18"/>
  <c r="J8" i="18" s="1"/>
  <c r="A9" i="36" l="1"/>
  <c r="A10" i="36"/>
  <c r="A8" i="36"/>
  <c r="H12" i="24"/>
  <c r="I9" i="18"/>
  <c r="J9" i="18" s="1"/>
  <c r="I10" i="18"/>
  <c r="J10" i="18" s="1"/>
  <c r="I11" i="18"/>
  <c r="J11" i="18" s="1"/>
  <c r="I12" i="18"/>
  <c r="J12" i="18" s="1"/>
  <c r="I13" i="18"/>
  <c r="J13" i="18" s="1"/>
  <c r="I14" i="18"/>
  <c r="J14" i="18" s="1"/>
  <c r="I15" i="18"/>
  <c r="J15" i="18" s="1"/>
  <c r="I16" i="18"/>
  <c r="J16" i="18" s="1"/>
  <c r="I17" i="18"/>
  <c r="J17" i="18" s="1"/>
  <c r="A10" i="18"/>
  <c r="A11" i="18"/>
  <c r="A12" i="18"/>
  <c r="A13" i="18"/>
  <c r="A14" i="18"/>
  <c r="A15" i="18"/>
  <c r="A16" i="18"/>
  <c r="A17" i="18"/>
  <c r="A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9" authorId="0" shapeId="0" xr:uid="{F26FF69D-5806-4048-A0F0-816A22A4509E}">
      <text>
        <r>
          <rPr>
            <b/>
            <sz val="9"/>
            <color indexed="81"/>
            <rFont val="ＭＳ Ｐゴシック"/>
            <family val="3"/>
            <charset val="128"/>
          </rPr>
          <t>概算（路線価から算出等）で記載。</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4590549E-EA84-40C0-9857-7F902BC3ADC1}">
      <text>
        <r>
          <rPr>
            <b/>
            <sz val="9"/>
            <color indexed="81"/>
            <rFont val="MS P ゴシック"/>
            <family val="3"/>
            <charset val="128"/>
          </rPr>
          <t>単位は要綱の別表を確認の上、台数または箇所・施設数を記載ください。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 authorId="0" shapeId="0" xr:uid="{D796E53A-5945-4492-8C6D-B923DCE8A9D4}">
      <text>
        <r>
          <rPr>
            <b/>
            <sz val="9"/>
            <color indexed="81"/>
            <rFont val="MS P ゴシック"/>
            <family val="3"/>
            <charset val="128"/>
          </rPr>
          <t xml:space="preserve">市町村名に打ち換えてください。
</t>
        </r>
      </text>
    </comment>
    <comment ref="C8" authorId="0" shapeId="0" xr:uid="{FBB08495-6DCE-447F-A411-8D9D5AC26C45}">
      <text>
        <r>
          <rPr>
            <b/>
            <sz val="9"/>
            <color indexed="81"/>
            <rFont val="MS P ゴシック"/>
            <family val="3"/>
            <charset val="128"/>
          </rPr>
          <t>10期計画に入れる予定であれば入力ください。</t>
        </r>
      </text>
    </comment>
    <comment ref="G8" authorId="0" shapeId="0" xr:uid="{8A437335-0C57-4F62-BDC8-F808B142B886}">
      <text>
        <r>
          <rPr>
            <b/>
            <sz val="9"/>
            <color indexed="81"/>
            <rFont val="MS P ゴシック"/>
            <family val="3"/>
            <charset val="128"/>
          </rPr>
          <t>単位は要綱の別表を確認の上、整備床数か施設数を記載ください。
また、特養の場合は併設ショートについても床数へ含むことが可能です。</t>
        </r>
      </text>
    </comment>
    <comment ref="L8" authorId="0" shapeId="0" xr:uid="{00000000-0006-0000-0200-000002000000}">
      <text>
        <r>
          <rPr>
            <b/>
            <sz val="9"/>
            <color indexed="81"/>
            <rFont val="ＭＳ Ｐゴシック"/>
            <family val="3"/>
            <charset val="128"/>
          </rPr>
          <t>公募不調となっている場合は不調と記載ください。</t>
        </r>
      </text>
    </comment>
    <comment ref="M8" authorId="0" shapeId="0" xr:uid="{00000000-0006-0000-0200-000003000000}">
      <text>
        <r>
          <rPr>
            <b/>
            <sz val="9"/>
            <color indexed="81"/>
            <rFont val="MS P ゴシック"/>
            <family val="3"/>
            <charset val="128"/>
          </rPr>
          <t>随時事業者を募集している場合は、「随時募集」と記載ください。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87999836-850C-4F20-A44A-9C9E28A1FA7A}">
      <text>
        <r>
          <rPr>
            <b/>
            <sz val="9"/>
            <color indexed="81"/>
            <rFont val="MS P ゴシック"/>
            <family val="3"/>
            <charset val="128"/>
          </rPr>
          <t>単位は要綱の別表を確認の上、整備床数か施設数を記載ください。
また、特養の場合は併設ショートについても床数へ含むことが可能です。</t>
        </r>
      </text>
    </comment>
    <comment ref="J8" authorId="0" shapeId="0" xr:uid="{00000000-0006-0000-0400-000001000000}">
      <text>
        <r>
          <rPr>
            <b/>
            <sz val="9"/>
            <color indexed="81"/>
            <rFont val="ＭＳ Ｐゴシック"/>
            <family val="3"/>
            <charset val="128"/>
          </rPr>
          <t>公募不調となっている場合は不調と記載ください。</t>
        </r>
      </text>
    </comment>
    <comment ref="K8" authorId="0" shapeId="0" xr:uid="{00000000-0006-0000-0400-000002000000}">
      <text>
        <r>
          <rPr>
            <b/>
            <sz val="9"/>
            <color indexed="81"/>
            <rFont val="MS P ゴシック"/>
            <family val="3"/>
            <charset val="128"/>
          </rPr>
          <t>随時事業者を募集している場合は、「随時募集」と記載ください。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044F1D2C-BB41-46D8-8436-A220923EE94F}">
      <text>
        <r>
          <rPr>
            <b/>
            <sz val="9"/>
            <color indexed="81"/>
            <rFont val="MS P ゴシック"/>
            <family val="3"/>
            <charset val="128"/>
          </rPr>
          <t>単位は要綱の別表を確認の上、整備床数か施設数を記載ください。
また、特養の場合は併設ショートについても床数へ含むことが可能です。</t>
        </r>
      </text>
    </comment>
    <comment ref="J8" authorId="0" shapeId="0" xr:uid="{06FE9331-273F-4DB9-A924-EEEB7ECD9C5E}">
      <text>
        <r>
          <rPr>
            <b/>
            <sz val="9"/>
            <color indexed="81"/>
            <rFont val="ＭＳ Ｐゴシック"/>
            <family val="3"/>
            <charset val="128"/>
          </rPr>
          <t>公募不調となっている場合は不調と記載ください。</t>
        </r>
      </text>
    </comment>
    <comment ref="K8" authorId="0" shapeId="0" xr:uid="{419F1894-F134-4471-8A6A-B092C5C2D586}">
      <text>
        <r>
          <rPr>
            <b/>
            <sz val="9"/>
            <color indexed="81"/>
            <rFont val="MS P ゴシック"/>
            <family val="3"/>
            <charset val="128"/>
          </rPr>
          <t>随時事業者を募集している場合は、「随時募集」と記載ください。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121F6AF-A419-4C38-839C-C0A5F2A17634}">
      <text>
        <r>
          <rPr>
            <b/>
            <sz val="9"/>
            <color indexed="81"/>
            <rFont val="MS P ゴシック"/>
            <family val="3"/>
            <charset val="128"/>
          </rPr>
          <t>10期計画に入れる予定であれば入力ください。</t>
        </r>
      </text>
    </comment>
    <comment ref="H8" authorId="0" shapeId="0" xr:uid="{0DB714FA-DC89-4EAB-B3BF-D69337FC963C}">
      <text>
        <r>
          <rPr>
            <b/>
            <sz val="9"/>
            <color indexed="81"/>
            <rFont val="MS P ゴシック"/>
            <family val="3"/>
            <charset val="128"/>
          </rPr>
          <t>単位は要綱の別表を確認の上、整備床数か施設数を記載ください。
また、特養の場合は併設ショートについても床数へ含むことが可能です。</t>
        </r>
      </text>
    </comment>
    <comment ref="M8" authorId="0" shapeId="0" xr:uid="{48640A1D-00EC-4A36-9859-30622CC51BFE}">
      <text>
        <r>
          <rPr>
            <b/>
            <sz val="9"/>
            <color indexed="81"/>
            <rFont val="ＭＳ Ｐゴシック"/>
            <family val="3"/>
            <charset val="128"/>
          </rPr>
          <t>公募不調となっている場合は不調と記載ください。</t>
        </r>
      </text>
    </comment>
    <comment ref="N8" authorId="0" shapeId="0" xr:uid="{E3E6F30B-F7BD-42F7-A0B4-DCE4B7B7B173}">
      <text>
        <r>
          <rPr>
            <b/>
            <sz val="9"/>
            <color indexed="81"/>
            <rFont val="MS P ゴシック"/>
            <family val="3"/>
            <charset val="128"/>
          </rPr>
          <t>随時事業者を募集している場合は、「随時募集」と記載ください。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4D949DF4-7B9D-47E1-9E20-EE175A0E4595}">
      <text>
        <r>
          <rPr>
            <b/>
            <sz val="9"/>
            <color indexed="81"/>
            <rFont val="MS P ゴシック"/>
            <family val="3"/>
            <charset val="128"/>
          </rPr>
          <t>10期計画に入れる予定であれば入力ください。</t>
        </r>
      </text>
    </comment>
    <comment ref="G8" authorId="0" shapeId="0" xr:uid="{9EED0501-A6ED-4634-A6CB-4451950B4F1B}">
      <text>
        <r>
          <rPr>
            <b/>
            <sz val="9"/>
            <color indexed="81"/>
            <rFont val="MS P ゴシック"/>
            <family val="3"/>
            <charset val="128"/>
          </rPr>
          <t>単位は要綱の別表を確認の上、定員数か施設数を記載ください。
また、特養の場合は併設ショートについても定員数へ含むことが可能です。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3825682A-414B-44E0-A2FB-82E74ED7FBF8}">
      <text>
        <r>
          <rPr>
            <b/>
            <sz val="9"/>
            <color indexed="81"/>
            <rFont val="MS P ゴシック"/>
            <family val="3"/>
            <charset val="128"/>
          </rPr>
          <t>単位は要綱の別表を確認の上、定員数か施設数を記載ください。
また、特養の場合は併設ショートについても定員数へ含むことが可能です。</t>
        </r>
      </text>
    </comment>
    <comment ref="G8" authorId="0" shapeId="0" xr:uid="{4A3D85AC-32AB-4286-A4C5-03467B114872}">
      <text>
        <r>
          <rPr>
            <b/>
            <sz val="9"/>
            <color indexed="81"/>
            <rFont val="MS P ゴシック"/>
            <family val="3"/>
            <charset val="128"/>
          </rPr>
          <t>ただし、１事業所の上限額は5,000万円のため、5,000万円を超える場合は修正してください。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CB3A1371-F4CA-4034-AF9C-3BD733672872}">
      <text>
        <r>
          <rPr>
            <b/>
            <sz val="9"/>
            <color indexed="81"/>
            <rFont val="MS P ゴシック"/>
            <family val="3"/>
            <charset val="128"/>
          </rPr>
          <t>10期計画に入れる予定であれば入力ください。</t>
        </r>
      </text>
    </comment>
    <comment ref="I8" authorId="0" shapeId="0" xr:uid="{00000000-0006-0000-0800-000001000000}">
      <text>
        <r>
          <rPr>
            <b/>
            <sz val="9"/>
            <color indexed="81"/>
            <rFont val="ＭＳ Ｐゴシック"/>
            <family val="3"/>
            <charset val="128"/>
          </rPr>
          <t>概算（路線価から算出等）で記載。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A4F1B98B-CD4D-4498-B663-6535BBC897D8}">
      <text>
        <r>
          <rPr>
            <b/>
            <sz val="9"/>
            <color indexed="81"/>
            <rFont val="MS P ゴシック"/>
            <family val="3"/>
            <charset val="128"/>
          </rPr>
          <t>単位は要綱の別表を確認の上、整備床数か施設数を記載ください。</t>
        </r>
      </text>
    </comment>
  </commentList>
</comments>
</file>

<file path=xl/sharedStrings.xml><?xml version="1.0" encoding="utf-8"?>
<sst xmlns="http://schemas.openxmlformats.org/spreadsheetml/2006/main" count="780" uniqueCount="242">
  <si>
    <t>事業者名</t>
    <rPh sb="0" eb="3">
      <t>ジギョウシャ</t>
    </rPh>
    <rPh sb="3" eb="4">
      <t>ナ</t>
    </rPh>
    <phoneticPr fontId="1"/>
  </si>
  <si>
    <t>～</t>
  </si>
  <si>
    <t>～</t>
    <phoneticPr fontId="1"/>
  </si>
  <si>
    <t>事業者名</t>
    <rPh sb="0" eb="3">
      <t>ジギョウシャ</t>
    </rPh>
    <rPh sb="3" eb="4">
      <t>メイ</t>
    </rPh>
    <phoneticPr fontId="1"/>
  </si>
  <si>
    <t>小規模多機能</t>
    <rPh sb="0" eb="3">
      <t>ショウキボ</t>
    </rPh>
    <rPh sb="3" eb="6">
      <t>タキノウ</t>
    </rPh>
    <phoneticPr fontId="1"/>
  </si>
  <si>
    <t>都市型軽費老人ホーム</t>
    <rPh sb="0" eb="3">
      <t>トシガタ</t>
    </rPh>
    <rPh sb="3" eb="5">
      <t>ケイヒ</t>
    </rPh>
    <rPh sb="5" eb="7">
      <t>ロウジン</t>
    </rPh>
    <phoneticPr fontId="1"/>
  </si>
  <si>
    <t>生活支援ハウス</t>
    <rPh sb="0" eb="2">
      <t>セイカツ</t>
    </rPh>
    <rPh sb="2" eb="4">
      <t>シエン</t>
    </rPh>
    <phoneticPr fontId="1"/>
  </si>
  <si>
    <t>施設種別</t>
    <rPh sb="0" eb="2">
      <t>シセツ</t>
    </rPh>
    <rPh sb="2" eb="4">
      <t>シュベツ</t>
    </rPh>
    <phoneticPr fontId="1"/>
  </si>
  <si>
    <t>看護小規模多機能</t>
    <rPh sb="0" eb="2">
      <t>カンゴ</t>
    </rPh>
    <rPh sb="2" eb="5">
      <t>ショウキボ</t>
    </rPh>
    <rPh sb="5" eb="8">
      <t>タキノウ</t>
    </rPh>
    <phoneticPr fontId="1"/>
  </si>
  <si>
    <t>養護老人ホーム（30人以上）</t>
    <rPh sb="0" eb="2">
      <t>ヨウゴ</t>
    </rPh>
    <rPh sb="2" eb="4">
      <t>ロウジン</t>
    </rPh>
    <rPh sb="10" eb="13">
      <t>ニンイジョウ</t>
    </rPh>
    <phoneticPr fontId="1"/>
  </si>
  <si>
    <t>訪問看護ステーション（大規模化等）</t>
    <rPh sb="0" eb="2">
      <t>ホウモン</t>
    </rPh>
    <rPh sb="2" eb="4">
      <t>カンゴ</t>
    </rPh>
    <rPh sb="11" eb="15">
      <t>ダイキボカ</t>
    </rPh>
    <rPh sb="15" eb="16">
      <t>トウ</t>
    </rPh>
    <phoneticPr fontId="1"/>
  </si>
  <si>
    <t>開設準備</t>
    <rPh sb="0" eb="2">
      <t>カイセツ</t>
    </rPh>
    <rPh sb="2" eb="4">
      <t>ジュンビ</t>
    </rPh>
    <phoneticPr fontId="1"/>
  </si>
  <si>
    <t>合築・
併設</t>
    <rPh sb="0" eb="2">
      <t>ガッチク</t>
    </rPh>
    <rPh sb="4" eb="6">
      <t>ヘイセツ</t>
    </rPh>
    <phoneticPr fontId="1"/>
  </si>
  <si>
    <t>施設内保育施設</t>
    <rPh sb="0" eb="2">
      <t>シセツ</t>
    </rPh>
    <rPh sb="2" eb="3">
      <t>ナイ</t>
    </rPh>
    <rPh sb="3" eb="5">
      <t>ホイク</t>
    </rPh>
    <rPh sb="5" eb="7">
      <t>シセツ</t>
    </rPh>
    <phoneticPr fontId="1"/>
  </si>
  <si>
    <t>認知症高齢者ＧＨ</t>
    <rPh sb="0" eb="3">
      <t>ニンチショウ</t>
    </rPh>
    <rPh sb="3" eb="6">
      <t>コウレイシャ</t>
    </rPh>
    <phoneticPr fontId="1"/>
  </si>
  <si>
    <t>合併合築</t>
    <rPh sb="0" eb="2">
      <t>ガッペイ</t>
    </rPh>
    <rPh sb="2" eb="4">
      <t>ガッチク</t>
    </rPh>
    <phoneticPr fontId="1"/>
  </si>
  <si>
    <t>×</t>
  </si>
  <si>
    <t>×</t>
    <phoneticPr fontId="1"/>
  </si>
  <si>
    <t>プライバシー改修</t>
    <rPh sb="6" eb="8">
      <t>カイシュウ</t>
    </rPh>
    <phoneticPr fontId="1"/>
  </si>
  <si>
    <t>年度をまたぐ場合
補助年度</t>
    <rPh sb="0" eb="2">
      <t>ネンド</t>
    </rPh>
    <rPh sb="6" eb="8">
      <t>バアイ</t>
    </rPh>
    <rPh sb="9" eb="11">
      <t>ホジョ</t>
    </rPh>
    <rPh sb="11" eb="13">
      <t>ネンド</t>
    </rPh>
    <phoneticPr fontId="1"/>
  </si>
  <si>
    <t>事業者選定
（予定）時期</t>
    <rPh sb="0" eb="3">
      <t>ジギョウシャ</t>
    </rPh>
    <rPh sb="3" eb="5">
      <t>センテイ</t>
    </rPh>
    <rPh sb="7" eb="9">
      <t>ヨテイ</t>
    </rPh>
    <rPh sb="10" eb="12">
      <t>ジキ</t>
    </rPh>
    <phoneticPr fontId="1"/>
  </si>
  <si>
    <t>工事完了
（予定）時期</t>
    <rPh sb="0" eb="2">
      <t>コウジ</t>
    </rPh>
    <rPh sb="2" eb="4">
      <t>カンリョウ</t>
    </rPh>
    <rPh sb="9" eb="11">
      <t>ジキ</t>
    </rPh>
    <phoneticPr fontId="1"/>
  </si>
  <si>
    <t>改修項目</t>
  </si>
  <si>
    <t>事業者名</t>
    <phoneticPr fontId="1"/>
  </si>
  <si>
    <t>竣工
（予定）時期</t>
    <rPh sb="0" eb="2">
      <t>シュンコウ</t>
    </rPh>
    <phoneticPr fontId="1"/>
  </si>
  <si>
    <t>公募時期</t>
    <phoneticPr fontId="1"/>
  </si>
  <si>
    <t>未選定の場合</t>
    <rPh sb="0" eb="3">
      <t>ミセンテイ</t>
    </rPh>
    <rPh sb="4" eb="6">
      <t>バアイ</t>
    </rPh>
    <phoneticPr fontId="1"/>
  </si>
  <si>
    <t>一般定期借地</t>
    <rPh sb="0" eb="2">
      <t>イッパン</t>
    </rPh>
    <rPh sb="2" eb="4">
      <t>テイキ</t>
    </rPh>
    <rPh sb="4" eb="6">
      <t>シャクチ</t>
    </rPh>
    <phoneticPr fontId="1"/>
  </si>
  <si>
    <t>事業用定期借地</t>
    <rPh sb="0" eb="3">
      <t>ジギョウヨウ</t>
    </rPh>
    <rPh sb="3" eb="5">
      <t>テイキ</t>
    </rPh>
    <rPh sb="5" eb="7">
      <t>シャクチ</t>
    </rPh>
    <phoneticPr fontId="1"/>
  </si>
  <si>
    <t>普通借地</t>
    <rPh sb="0" eb="2">
      <t>フツウ</t>
    </rPh>
    <rPh sb="2" eb="4">
      <t>シャクチ</t>
    </rPh>
    <phoneticPr fontId="1"/>
  </si>
  <si>
    <t>不調</t>
    <rPh sb="0" eb="2">
      <t>フチョウ</t>
    </rPh>
    <phoneticPr fontId="1"/>
  </si>
  <si>
    <t>借地の種類</t>
    <rPh sb="0" eb="2">
      <t>シャクチ</t>
    </rPh>
    <rPh sb="3" eb="5">
      <t>シュルイ</t>
    </rPh>
    <phoneticPr fontId="1"/>
  </si>
  <si>
    <t>創設
改築
増床</t>
    <rPh sb="0" eb="2">
      <t>ソウセツ</t>
    </rPh>
    <rPh sb="3" eb="5">
      <t>カイチク</t>
    </rPh>
    <rPh sb="6" eb="7">
      <t>ゾウ</t>
    </rPh>
    <rPh sb="7" eb="8">
      <t>ユカ</t>
    </rPh>
    <phoneticPr fontId="1"/>
  </si>
  <si>
    <t>公募時期</t>
    <phoneticPr fontId="1"/>
  </si>
  <si>
    <t>優先
順位</t>
    <rPh sb="0" eb="2">
      <t>ユウセン</t>
    </rPh>
    <rPh sb="3" eb="5">
      <t>ジュンイ</t>
    </rPh>
    <phoneticPr fontId="1"/>
  </si>
  <si>
    <t>優先
順位</t>
    <phoneticPr fontId="1"/>
  </si>
  <si>
    <t>都市型軽費老人ホーム</t>
    <rPh sb="0" eb="3">
      <t>トシガタ</t>
    </rPh>
    <rPh sb="3" eb="7">
      <t>ケイヒロウジン</t>
    </rPh>
    <phoneticPr fontId="1"/>
  </si>
  <si>
    <t>認知症高齢者GH</t>
    <rPh sb="0" eb="3">
      <t>ニンチショウ</t>
    </rPh>
    <rPh sb="3" eb="6">
      <t>コウレイシャ</t>
    </rPh>
    <phoneticPr fontId="1"/>
  </si>
  <si>
    <t>小規模多機能</t>
    <rPh sb="0" eb="3">
      <t>ショウキボ</t>
    </rPh>
    <rPh sb="3" eb="6">
      <t>タキノウ</t>
    </rPh>
    <phoneticPr fontId="1"/>
  </si>
  <si>
    <t>看護小規模多機能</t>
    <rPh sb="0" eb="8">
      <t>カンゴショウキボタキノウ</t>
    </rPh>
    <phoneticPr fontId="1"/>
  </si>
  <si>
    <t>認知症対応型デイサービスセンター</t>
    <rPh sb="0" eb="3">
      <t>ニンチショウ</t>
    </rPh>
    <rPh sb="3" eb="6">
      <t>タイオウガタ</t>
    </rPh>
    <phoneticPr fontId="1"/>
  </si>
  <si>
    <t>介護予防拠点</t>
    <rPh sb="0" eb="6">
      <t>カイゴヨボウキョテン</t>
    </rPh>
    <phoneticPr fontId="1"/>
  </si>
  <si>
    <t>地域包括支援センター</t>
    <rPh sb="0" eb="2">
      <t>チイキ</t>
    </rPh>
    <rPh sb="2" eb="4">
      <t>ホウカツ</t>
    </rPh>
    <rPh sb="4" eb="6">
      <t>シエン</t>
    </rPh>
    <phoneticPr fontId="1"/>
  </si>
  <si>
    <t>生活支援ハウス</t>
    <rPh sb="0" eb="2">
      <t>セイカツ</t>
    </rPh>
    <rPh sb="2" eb="4">
      <t>シエン</t>
    </rPh>
    <phoneticPr fontId="1"/>
  </si>
  <si>
    <t>緊急ショートステイ</t>
    <rPh sb="0" eb="2">
      <t>キンキュウ</t>
    </rPh>
    <phoneticPr fontId="1"/>
  </si>
  <si>
    <t>施設内保育施設</t>
    <rPh sb="0" eb="2">
      <t>シセツ</t>
    </rPh>
    <rPh sb="2" eb="3">
      <t>ナイ</t>
    </rPh>
    <rPh sb="3" eb="5">
      <t>ホイク</t>
    </rPh>
    <rPh sb="5" eb="7">
      <t>シセツ</t>
    </rPh>
    <phoneticPr fontId="1"/>
  </si>
  <si>
    <t>摘　　　要
（予算要求をしていない場合、
その他特記事項があれば記載）</t>
    <phoneticPr fontId="1"/>
  </si>
  <si>
    <t>有料老人ホーム</t>
    <rPh sb="0" eb="4">
      <t>ユウリョウロウジン</t>
    </rPh>
    <phoneticPr fontId="1"/>
  </si>
  <si>
    <t>サービス付き高齢者向け住宅</t>
    <rPh sb="4" eb="5">
      <t>ツ</t>
    </rPh>
    <rPh sb="6" eb="9">
      <t>コウレイシャ</t>
    </rPh>
    <rPh sb="9" eb="10">
      <t>ム</t>
    </rPh>
    <rPh sb="11" eb="13">
      <t>ジュウタク</t>
    </rPh>
    <phoneticPr fontId="1"/>
  </si>
  <si>
    <t>養護老人ホーム</t>
    <rPh sb="0" eb="2">
      <t>ヨウゴ</t>
    </rPh>
    <rPh sb="2" eb="4">
      <t>ロウジン</t>
    </rPh>
    <phoneticPr fontId="1"/>
  </si>
  <si>
    <t>認知症高齢者グループホーム</t>
    <rPh sb="0" eb="3">
      <t>ニンチショウ</t>
    </rPh>
    <rPh sb="3" eb="6">
      <t>コウレイシャ</t>
    </rPh>
    <phoneticPr fontId="1"/>
  </si>
  <si>
    <t>短期入所生活介護事業所</t>
    <rPh sb="0" eb="2">
      <t>タンキ</t>
    </rPh>
    <rPh sb="2" eb="4">
      <t>ニュウショ</t>
    </rPh>
    <rPh sb="4" eb="6">
      <t>セイカツ</t>
    </rPh>
    <rPh sb="6" eb="8">
      <t>カイゴ</t>
    </rPh>
    <rPh sb="8" eb="11">
      <t>ジギョウショ</t>
    </rPh>
    <phoneticPr fontId="1"/>
  </si>
  <si>
    <t>○</t>
  </si>
  <si>
    <t>創設</t>
  </si>
  <si>
    <t>（福）□□□</t>
    <phoneticPr fontId="1"/>
  </si>
  <si>
    <t>軽費老人ホーム</t>
    <rPh sb="0" eb="2">
      <t>ケイヒ</t>
    </rPh>
    <rPh sb="2" eb="4">
      <t>ロウジン</t>
    </rPh>
    <phoneticPr fontId="1"/>
  </si>
  <si>
    <t>摘　　　要
（予算要求をしていない場合、
その他特記事項があれば記載）</t>
    <rPh sb="7" eb="9">
      <t>ヨサン</t>
    </rPh>
    <rPh sb="9" eb="11">
      <t>ヨウキュウ</t>
    </rPh>
    <rPh sb="17" eb="19">
      <t>バアイ</t>
    </rPh>
    <rPh sb="23" eb="24">
      <t>タ</t>
    </rPh>
    <rPh sb="24" eb="26">
      <t>トッキ</t>
    </rPh>
    <rPh sb="26" eb="28">
      <t>ジコウ</t>
    </rPh>
    <rPh sb="32" eb="34">
      <t>キサイ</t>
    </rPh>
    <phoneticPr fontId="1"/>
  </si>
  <si>
    <t>補助金額
（千円）</t>
    <rPh sb="0" eb="2">
      <t>ホジョ</t>
    </rPh>
    <rPh sb="2" eb="3">
      <t>キン</t>
    </rPh>
    <rPh sb="3" eb="4">
      <t>ガク</t>
    </rPh>
    <rPh sb="6" eb="8">
      <t>センエン</t>
    </rPh>
    <phoneticPr fontId="1"/>
  </si>
  <si>
    <t>公募
不調</t>
    <rPh sb="0" eb="2">
      <t>コウボ</t>
    </rPh>
    <rPh sb="3" eb="5">
      <t>フチョウ</t>
    </rPh>
    <phoneticPr fontId="1"/>
  </si>
  <si>
    <t>※事業量を把握するためのものであり、予算を約束できるものではありません</t>
    <rPh sb="1" eb="3">
      <t>ジギョウ</t>
    </rPh>
    <rPh sb="3" eb="4">
      <t>リョウ</t>
    </rPh>
    <rPh sb="5" eb="7">
      <t>ハアク</t>
    </rPh>
    <rPh sb="18" eb="20">
      <t>ヨサン</t>
    </rPh>
    <rPh sb="21" eb="23">
      <t>ヤクソク</t>
    </rPh>
    <phoneticPr fontId="1"/>
  </si>
  <si>
    <t>介護医療院（30人以上）</t>
    <rPh sb="0" eb="2">
      <t>カイゴ</t>
    </rPh>
    <rPh sb="2" eb="4">
      <t>イリョウ</t>
    </rPh>
    <rPh sb="4" eb="5">
      <t>イン</t>
    </rPh>
    <rPh sb="8" eb="9">
      <t>ニン</t>
    </rPh>
    <rPh sb="9" eb="11">
      <t>イジョウ</t>
    </rPh>
    <phoneticPr fontId="1"/>
  </si>
  <si>
    <t>養護老人ホーム（29人以下）</t>
    <rPh sb="0" eb="2">
      <t>ヨウゴ</t>
    </rPh>
    <rPh sb="2" eb="4">
      <t>ロウジン</t>
    </rPh>
    <phoneticPr fontId="1"/>
  </si>
  <si>
    <t>養護老人ホーム（30人以上）</t>
    <rPh sb="0" eb="2">
      <t>ヨウゴ</t>
    </rPh>
    <rPh sb="2" eb="4">
      <t>ロウジン</t>
    </rPh>
    <rPh sb="10" eb="11">
      <t>ニン</t>
    </rPh>
    <rPh sb="11" eb="13">
      <t>イジョウ</t>
    </rPh>
    <phoneticPr fontId="1"/>
  </si>
  <si>
    <t>養護老人ホーム（29人以下）</t>
    <rPh sb="0" eb="2">
      <t>ヨウゴ</t>
    </rPh>
    <rPh sb="2" eb="4">
      <t>ロウジン</t>
    </rPh>
    <rPh sb="10" eb="11">
      <t>ニン</t>
    </rPh>
    <rPh sb="11" eb="13">
      <t>イカ</t>
    </rPh>
    <phoneticPr fontId="1"/>
  </si>
  <si>
    <t>摘　　　要
（予算要求をしていない場合、その他特記事項があれば記載）</t>
    <phoneticPr fontId="1"/>
  </si>
  <si>
    <t>介護医療院</t>
    <rPh sb="0" eb="2">
      <t>カイゴ</t>
    </rPh>
    <rPh sb="2" eb="4">
      <t>イリョウ</t>
    </rPh>
    <rPh sb="4" eb="5">
      <t>イン</t>
    </rPh>
    <phoneticPr fontId="1"/>
  </si>
  <si>
    <t>有料老人ホーム</t>
    <rPh sb="0" eb="2">
      <t>ユウリョウ</t>
    </rPh>
    <rPh sb="2" eb="4">
      <t>ロウジン</t>
    </rPh>
    <phoneticPr fontId="1"/>
  </si>
  <si>
    <t>認知症GH</t>
    <rPh sb="0" eb="3">
      <t>ニンチショウ</t>
    </rPh>
    <phoneticPr fontId="1"/>
  </si>
  <si>
    <t>摘　　　要
（予算要求をしていない場合、その他特記事項があれば記載）</t>
  </si>
  <si>
    <t>※現時点で判明しているものを記載ください。</t>
    <rPh sb="1" eb="4">
      <t>ゲンジテン</t>
    </rPh>
    <rPh sb="5" eb="7">
      <t>ハンメイ</t>
    </rPh>
    <rPh sb="14" eb="16">
      <t>キサイ</t>
    </rPh>
    <phoneticPr fontId="1"/>
  </si>
  <si>
    <t>工事着手
予定時期</t>
    <rPh sb="7" eb="9">
      <t>ジキ</t>
    </rPh>
    <phoneticPr fontId="1"/>
  </si>
  <si>
    <t>対象施設</t>
    <rPh sb="0" eb="2">
      <t>タイショウ</t>
    </rPh>
    <rPh sb="2" eb="4">
      <t>シセツ</t>
    </rPh>
    <phoneticPr fontId="1"/>
  </si>
  <si>
    <t>整備
選定
済</t>
    <rPh sb="0" eb="2">
      <t>セイビ</t>
    </rPh>
    <rPh sb="3" eb="5">
      <t>センテイ</t>
    </rPh>
    <rPh sb="6" eb="7">
      <t>ズ</t>
    </rPh>
    <phoneticPr fontId="1"/>
  </si>
  <si>
    <t>新規整備分</t>
    <rPh sb="0" eb="2">
      <t>シンキ</t>
    </rPh>
    <rPh sb="2" eb="4">
      <t>セイビ</t>
    </rPh>
    <rPh sb="4" eb="5">
      <t>ブン</t>
    </rPh>
    <phoneticPr fontId="1"/>
  </si>
  <si>
    <t>施設種別</t>
    <rPh sb="0" eb="4">
      <t>シセツシュベツ</t>
    </rPh>
    <phoneticPr fontId="1"/>
  </si>
  <si>
    <t>定員数</t>
    <rPh sb="0" eb="3">
      <t>テイインスウ</t>
    </rPh>
    <phoneticPr fontId="1"/>
  </si>
  <si>
    <t>竣工
（予定）時期</t>
    <phoneticPr fontId="1"/>
  </si>
  <si>
    <t>地域密着型特別養護老人ホーム</t>
    <rPh sb="0" eb="2">
      <t>チイキ</t>
    </rPh>
    <rPh sb="2" eb="4">
      <t>ミッチャク</t>
    </rPh>
    <rPh sb="4" eb="5">
      <t>ガタ</t>
    </rPh>
    <rPh sb="5" eb="11">
      <t>トクベツヨウゴロウジン</t>
    </rPh>
    <phoneticPr fontId="1"/>
  </si>
  <si>
    <t>広域型特別養護老人ホーム</t>
    <rPh sb="0" eb="2">
      <t>コウイキ</t>
    </rPh>
    <rPh sb="2" eb="3">
      <t>ガタ</t>
    </rPh>
    <rPh sb="3" eb="9">
      <t>トクベツヨウゴロウジン</t>
    </rPh>
    <phoneticPr fontId="1"/>
  </si>
  <si>
    <t>（福）△△</t>
    <rPh sb="1" eb="2">
      <t>フク</t>
    </rPh>
    <phoneticPr fontId="1"/>
  </si>
  <si>
    <t>（福）△△</t>
    <phoneticPr fontId="1"/>
  </si>
  <si>
    <t>ユニット型施設の各ユニットへの玄関室設置によるゾーニング</t>
    <rPh sb="4" eb="5">
      <t>ガタ</t>
    </rPh>
    <rPh sb="5" eb="7">
      <t>シセツ</t>
    </rPh>
    <rPh sb="8" eb="9">
      <t>カク</t>
    </rPh>
    <rPh sb="15" eb="17">
      <t>ゲンカン</t>
    </rPh>
    <rPh sb="17" eb="18">
      <t>シツ</t>
    </rPh>
    <rPh sb="18" eb="20">
      <t>セッチ</t>
    </rPh>
    <phoneticPr fontId="1"/>
  </si>
  <si>
    <t>サービス付き高齢者向け住宅（特定施設）</t>
    <rPh sb="4" eb="5">
      <t>ツ</t>
    </rPh>
    <rPh sb="6" eb="10">
      <t>コウレイシャム</t>
    </rPh>
    <rPh sb="11" eb="13">
      <t>ジュウタク</t>
    </rPh>
    <rPh sb="14" eb="18">
      <t>トクテイシセツ</t>
    </rPh>
    <phoneticPr fontId="1"/>
  </si>
  <si>
    <t>介護施設等の新規整備を条件に行う広域型施設の大規模修繕・耐震化整備</t>
  </si>
  <si>
    <t>●新規整備する介護施設等</t>
    <phoneticPr fontId="1"/>
  </si>
  <si>
    <t>●整備種別</t>
    <rPh sb="1" eb="3">
      <t>セイビ</t>
    </rPh>
    <rPh sb="3" eb="5">
      <t>シュベツ</t>
    </rPh>
    <phoneticPr fontId="1"/>
  </si>
  <si>
    <t>介護老人保健施設（30人以上）</t>
    <rPh sb="0" eb="8">
      <t>カイゴロウジンホケンシセツ</t>
    </rPh>
    <rPh sb="11" eb="12">
      <t>ヒト</t>
    </rPh>
    <rPh sb="12" eb="14">
      <t>イジョウ</t>
    </rPh>
    <phoneticPr fontId="1"/>
  </si>
  <si>
    <t>従来型個室・多床室のゾーニング</t>
    <rPh sb="0" eb="3">
      <t>ジュウライガタ</t>
    </rPh>
    <rPh sb="3" eb="5">
      <t>コシツ</t>
    </rPh>
    <rPh sb="6" eb="7">
      <t>オオ</t>
    </rPh>
    <rPh sb="7" eb="8">
      <t>ユカ</t>
    </rPh>
    <rPh sb="8" eb="9">
      <t>シツ</t>
    </rPh>
    <phoneticPr fontId="1"/>
  </si>
  <si>
    <t>介護老人保健施設（29人以上）</t>
    <rPh sb="0" eb="8">
      <t>カイゴロウジンホケンシセツ</t>
    </rPh>
    <rPh sb="11" eb="12">
      <t>ヒト</t>
    </rPh>
    <rPh sb="12" eb="14">
      <t>イジョウ</t>
    </rPh>
    <phoneticPr fontId="1"/>
  </si>
  <si>
    <t>介護医療院</t>
    <rPh sb="0" eb="5">
      <t>カイゴイリョウイン</t>
    </rPh>
    <phoneticPr fontId="1"/>
  </si>
  <si>
    <t>ケアハウス（特定施設）</t>
    <rPh sb="6" eb="8">
      <t>トクテイ</t>
    </rPh>
    <rPh sb="8" eb="10">
      <t>シセツ</t>
    </rPh>
    <phoneticPr fontId="1"/>
  </si>
  <si>
    <t>定期巡回・随時対応型訪問介護</t>
    <rPh sb="0" eb="2">
      <t>テイキ</t>
    </rPh>
    <rPh sb="2" eb="4">
      <t>ジュンカイ</t>
    </rPh>
    <rPh sb="5" eb="7">
      <t>ズイジ</t>
    </rPh>
    <rPh sb="7" eb="10">
      <t>タイオウガタ</t>
    </rPh>
    <rPh sb="10" eb="12">
      <t>ホウモン</t>
    </rPh>
    <rPh sb="12" eb="14">
      <t>カイゴ</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</si>
  <si>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phoneticPr fontId="1"/>
  </si>
  <si>
    <t>有料老人ホーム（特定施設）</t>
    <rPh sb="0" eb="4">
      <t>ユウリョウロウジン</t>
    </rPh>
    <rPh sb="8" eb="10">
      <t>トクテイ</t>
    </rPh>
    <rPh sb="10" eb="12">
      <t>シセツ</t>
    </rPh>
    <phoneticPr fontId="1"/>
  </si>
  <si>
    <t>●大規模修繕・耐震化する広域型施設</t>
    <phoneticPr fontId="1"/>
  </si>
  <si>
    <t>介護老人保健施設（30人以上)</t>
    <rPh sb="0" eb="8">
      <t>カイゴロウジンホケンシセツ</t>
    </rPh>
    <rPh sb="11" eb="12">
      <t>ヒト</t>
    </rPh>
    <rPh sb="12" eb="14">
      <t>イジョウ</t>
    </rPh>
    <phoneticPr fontId="1"/>
  </si>
  <si>
    <t>介護医療院（30人以上）</t>
    <rPh sb="0" eb="2">
      <t>カイゴ</t>
    </rPh>
    <rPh sb="2" eb="4">
      <t>イリョウ</t>
    </rPh>
    <rPh sb="4" eb="5">
      <t>イン</t>
    </rPh>
    <rPh sb="8" eb="9">
      <t>ヒト</t>
    </rPh>
    <rPh sb="9" eb="11">
      <t>イジョウ</t>
    </rPh>
    <phoneticPr fontId="1"/>
  </si>
  <si>
    <t>養護老人ホーム（30人以上）</t>
    <rPh sb="0" eb="2">
      <t>ヨウゴ</t>
    </rPh>
    <rPh sb="2" eb="4">
      <t>ロウジン</t>
    </rPh>
    <rPh sb="10" eb="11">
      <t>ヒト</t>
    </rPh>
    <rPh sb="11" eb="13">
      <t>イジョウ</t>
    </rPh>
    <phoneticPr fontId="1"/>
  </si>
  <si>
    <t>軽費老人ホーム（30人以上)</t>
    <rPh sb="0" eb="2">
      <t>ケイヒ</t>
    </rPh>
    <rPh sb="2" eb="4">
      <t>ロウジン</t>
    </rPh>
    <rPh sb="10" eb="11">
      <t>ヒト</t>
    </rPh>
    <rPh sb="11" eb="13">
      <t>イジョウ</t>
    </rPh>
    <phoneticPr fontId="1"/>
  </si>
  <si>
    <t>短期入所療養介護事業所</t>
    <rPh sb="0" eb="2">
      <t>タンキ</t>
    </rPh>
    <rPh sb="2" eb="4">
      <t>ニュウショ</t>
    </rPh>
    <rPh sb="4" eb="6">
      <t>リョウヨウ</t>
    </rPh>
    <rPh sb="6" eb="8">
      <t>カイゴ</t>
    </rPh>
    <rPh sb="8" eb="11">
      <t>ジギョウショ</t>
    </rPh>
    <phoneticPr fontId="1"/>
  </si>
  <si>
    <t>有料老人ホーム（特定施設・30人以上）</t>
    <rPh sb="0" eb="2">
      <t>ユウリョウ</t>
    </rPh>
    <rPh sb="2" eb="4">
      <t>ロウジン</t>
    </rPh>
    <rPh sb="8" eb="10">
      <t>トクテイ</t>
    </rPh>
    <rPh sb="10" eb="12">
      <t>シセツ</t>
    </rPh>
    <rPh sb="15" eb="16">
      <t>ニン</t>
    </rPh>
    <rPh sb="16" eb="18">
      <t>イジョウ</t>
    </rPh>
    <phoneticPr fontId="1"/>
  </si>
  <si>
    <t>サービス付き高齢者向け住宅（特定施設・30人以上）</t>
    <rPh sb="4" eb="5">
      <t>ツ</t>
    </rPh>
    <rPh sb="6" eb="9">
      <t>コウレイシャ</t>
    </rPh>
    <rPh sb="9" eb="10">
      <t>ム</t>
    </rPh>
    <rPh sb="11" eb="13">
      <t>ジュウタク</t>
    </rPh>
    <rPh sb="14" eb="16">
      <t>トクテイ</t>
    </rPh>
    <rPh sb="16" eb="18">
      <t>シセツ</t>
    </rPh>
    <rPh sb="21" eb="22">
      <t>ニン</t>
    </rPh>
    <rPh sb="22" eb="24">
      <t>イジョウ</t>
    </rPh>
    <phoneticPr fontId="1"/>
  </si>
  <si>
    <t>介護老人保健施設（29人以下）</t>
    <rPh sb="0" eb="4">
      <t>カイゴロウジン</t>
    </rPh>
    <rPh sb="4" eb="8">
      <t>ホケンシセツ</t>
    </rPh>
    <rPh sb="11" eb="12">
      <t>ニン</t>
    </rPh>
    <rPh sb="12" eb="14">
      <t>イカ</t>
    </rPh>
    <phoneticPr fontId="1"/>
  </si>
  <si>
    <t>介護医療院（29人以下）</t>
    <rPh sb="0" eb="5">
      <t>カイゴイリョウイン</t>
    </rPh>
    <rPh sb="8" eb="9">
      <t>ニン</t>
    </rPh>
    <rPh sb="9" eb="11">
      <t>イカ</t>
    </rPh>
    <phoneticPr fontId="1"/>
  </si>
  <si>
    <t>養護老人ホーム（29人以下）</t>
    <rPh sb="0" eb="4">
      <t>ヨウゴロウジン</t>
    </rPh>
    <phoneticPr fontId="1"/>
  </si>
  <si>
    <t>ケアハウス（特定施設・29人以下）</t>
    <rPh sb="6" eb="8">
      <t>トクテイ</t>
    </rPh>
    <rPh sb="8" eb="10">
      <t>シセツ</t>
    </rPh>
    <rPh sb="13" eb="14">
      <t>ニン</t>
    </rPh>
    <rPh sb="14" eb="16">
      <t>イカ</t>
    </rPh>
    <phoneticPr fontId="1"/>
  </si>
  <si>
    <t>有料老人ホーム（特定施設・29人以下）</t>
    <rPh sb="0" eb="2">
      <t>ユウリョウ</t>
    </rPh>
    <rPh sb="2" eb="4">
      <t>ロウジン</t>
    </rPh>
    <rPh sb="8" eb="10">
      <t>トクテイ</t>
    </rPh>
    <rPh sb="10" eb="12">
      <t>シセツ</t>
    </rPh>
    <rPh sb="15" eb="16">
      <t>ニン</t>
    </rPh>
    <rPh sb="16" eb="18">
      <t>イカ</t>
    </rPh>
    <phoneticPr fontId="1"/>
  </si>
  <si>
    <t>サービス付き高齢者向け住宅（特定施設・29人以下）</t>
    <rPh sb="4" eb="5">
      <t>ツ</t>
    </rPh>
    <rPh sb="6" eb="10">
      <t>コウレイシャム</t>
    </rPh>
    <rPh sb="11" eb="13">
      <t>ジュウタク</t>
    </rPh>
    <rPh sb="14" eb="18">
      <t>トクテイシセツ</t>
    </rPh>
    <rPh sb="21" eb="22">
      <t>ニン</t>
    </rPh>
    <rPh sb="22" eb="24">
      <t>イカ</t>
    </rPh>
    <phoneticPr fontId="1"/>
  </si>
  <si>
    <t>介護老人保健施設(30人以上）</t>
    <rPh sb="11" eb="12">
      <t>ニン</t>
    </rPh>
    <rPh sb="12" eb="14">
      <t>イジョウ</t>
    </rPh>
    <phoneticPr fontId="1"/>
  </si>
  <si>
    <t>ケアハウス（特定施設・30人以上）</t>
    <rPh sb="6" eb="8">
      <t>トクテイ</t>
    </rPh>
    <rPh sb="8" eb="10">
      <t>シセツ</t>
    </rPh>
    <rPh sb="13" eb="14">
      <t>ニン</t>
    </rPh>
    <rPh sb="14" eb="16">
      <t>イジョウ</t>
    </rPh>
    <phoneticPr fontId="1"/>
  </si>
  <si>
    <t>広域型特別養護老人ホーム（30人以上)</t>
    <rPh sb="0" eb="2">
      <t>コウイキ</t>
    </rPh>
    <rPh sb="2" eb="3">
      <t>ガタ</t>
    </rPh>
    <rPh sb="3" eb="9">
      <t>トクベツヨウゴロウジン</t>
    </rPh>
    <phoneticPr fontId="1"/>
  </si>
  <si>
    <t>広域型特別養護老人ホーム併設ショート</t>
    <rPh sb="12" eb="14">
      <t>ヘイセツ</t>
    </rPh>
    <phoneticPr fontId="1"/>
  </si>
  <si>
    <t>地域密着型特別養護老人ホーム併設ショート</t>
    <rPh sb="14" eb="16">
      <t>ヘイセツ</t>
    </rPh>
    <phoneticPr fontId="1"/>
  </si>
  <si>
    <t>広域型特別養護老人ホーム及び併設ショート</t>
    <rPh sb="12" eb="13">
      <t>オヨ</t>
    </rPh>
    <rPh sb="14" eb="16">
      <t>ヘイセツ</t>
    </rPh>
    <phoneticPr fontId="1"/>
  </si>
  <si>
    <t>広域型特別養護老人ホーム</t>
    <phoneticPr fontId="1"/>
  </si>
  <si>
    <t>地域密着型特別養護老人ホーム及び併設ショート</t>
    <rPh sb="14" eb="15">
      <t>オヨ</t>
    </rPh>
    <rPh sb="16" eb="18">
      <t>ヘイセツ</t>
    </rPh>
    <phoneticPr fontId="1"/>
  </si>
  <si>
    <t>施設整備</t>
    <rPh sb="0" eb="2">
      <t>シセツ</t>
    </rPh>
    <rPh sb="2" eb="4">
      <t>セイビ</t>
    </rPh>
    <phoneticPr fontId="1"/>
  </si>
  <si>
    <t>家族面会室の整備等</t>
    <rPh sb="0" eb="2">
      <t>カゾク</t>
    </rPh>
    <rPh sb="2" eb="5">
      <t>メンカイシツ</t>
    </rPh>
    <rPh sb="6" eb="8">
      <t>セイビ</t>
    </rPh>
    <rPh sb="8" eb="9">
      <t>トウ</t>
    </rPh>
    <phoneticPr fontId="1"/>
  </si>
  <si>
    <t>災害レッドゾーン
該当区域</t>
    <rPh sb="0" eb="2">
      <t>サイガイ</t>
    </rPh>
    <rPh sb="9" eb="11">
      <t>ガイトウ</t>
    </rPh>
    <rPh sb="11" eb="13">
      <t>クイキ</t>
    </rPh>
    <phoneticPr fontId="1"/>
  </si>
  <si>
    <t>施設種別
※併設ショートについても記載ください</t>
    <rPh sb="0" eb="2">
      <t>シセツ</t>
    </rPh>
    <rPh sb="2" eb="4">
      <t>シュベツ</t>
    </rPh>
    <rPh sb="6" eb="8">
      <t>ヘイセツ</t>
    </rPh>
    <rPh sb="17" eb="19">
      <t>キサイ</t>
    </rPh>
    <phoneticPr fontId="1"/>
  </si>
  <si>
    <t>災害レッドゾーンに所在する老朽化等した広域型介護施設等の移転改築整備事業</t>
    <phoneticPr fontId="1"/>
  </si>
  <si>
    <t>●対象施設</t>
    <rPh sb="1" eb="5">
      <t>タイショウシセツ</t>
    </rPh>
    <phoneticPr fontId="1"/>
  </si>
  <si>
    <t>広域型特別養護老人ホーム（30人以上)併設ショート</t>
    <rPh sb="0" eb="2">
      <t>コウイキ</t>
    </rPh>
    <rPh sb="2" eb="3">
      <t>ガタ</t>
    </rPh>
    <rPh sb="3" eb="9">
      <t>トクベツヨウゴロウジン</t>
    </rPh>
    <rPh sb="19" eb="21">
      <t>ヘイセツ</t>
    </rPh>
    <phoneticPr fontId="1"/>
  </si>
  <si>
    <t>サービス付き高齢者向け住宅（特定施設・30人以上）</t>
    <rPh sb="4" eb="5">
      <t>ツ</t>
    </rPh>
    <rPh sb="6" eb="10">
      <t>コウレイシャム</t>
    </rPh>
    <rPh sb="11" eb="13">
      <t>ジュウタク</t>
    </rPh>
    <phoneticPr fontId="1"/>
  </si>
  <si>
    <t>●レッドゾーン対象区域</t>
    <rPh sb="7" eb="9">
      <t>タイショウ</t>
    </rPh>
    <rPh sb="9" eb="11">
      <t>クイキ</t>
    </rPh>
    <phoneticPr fontId="1"/>
  </si>
  <si>
    <t>　災害危険区域</t>
    <rPh sb="1" eb="3">
      <t>サイガイ</t>
    </rPh>
    <rPh sb="3" eb="5">
      <t>キケン</t>
    </rPh>
    <rPh sb="5" eb="7">
      <t>クイキ</t>
    </rPh>
    <phoneticPr fontId="1"/>
  </si>
  <si>
    <t>　地すべり防止区域</t>
    <rPh sb="1" eb="2">
      <t>チ</t>
    </rPh>
    <rPh sb="5" eb="7">
      <t>ボウシ</t>
    </rPh>
    <rPh sb="7" eb="9">
      <t>クイキ</t>
    </rPh>
    <phoneticPr fontId="1"/>
  </si>
  <si>
    <t>　土砂災害特別警戒区域</t>
    <rPh sb="1" eb="3">
      <t>ドシャ</t>
    </rPh>
    <rPh sb="3" eb="5">
      <t>サイガイ</t>
    </rPh>
    <rPh sb="5" eb="7">
      <t>トクベツ</t>
    </rPh>
    <rPh sb="7" eb="9">
      <t>ケイカイ</t>
    </rPh>
    <rPh sb="9" eb="11">
      <t>クイキ</t>
    </rPh>
    <phoneticPr fontId="1"/>
  </si>
  <si>
    <t>　浸水被害防止区域</t>
    <rPh sb="1" eb="3">
      <t>シンスイ</t>
    </rPh>
    <rPh sb="3" eb="5">
      <t>ヒガイ</t>
    </rPh>
    <rPh sb="5" eb="7">
      <t>ボウシ</t>
    </rPh>
    <rPh sb="7" eb="9">
      <t>クイキ</t>
    </rPh>
    <phoneticPr fontId="1"/>
  </si>
  <si>
    <t>　急傾斜地崩壊危険区域</t>
    <rPh sb="1" eb="2">
      <t>キュウ</t>
    </rPh>
    <rPh sb="2" eb="4">
      <t>ケイシャ</t>
    </rPh>
    <rPh sb="4" eb="5">
      <t>チ</t>
    </rPh>
    <rPh sb="5" eb="7">
      <t>ホウカイ</t>
    </rPh>
    <rPh sb="7" eb="9">
      <t>キケン</t>
    </rPh>
    <rPh sb="9" eb="11">
      <t>クイキ</t>
    </rPh>
    <phoneticPr fontId="1"/>
  </si>
  <si>
    <t>災害イエローゾーン
該当区域</t>
    <rPh sb="0" eb="2">
      <t>サイガイ</t>
    </rPh>
    <rPh sb="10" eb="12">
      <t>ガイトウ</t>
    </rPh>
    <rPh sb="12" eb="14">
      <t>クイキ</t>
    </rPh>
    <phoneticPr fontId="1"/>
  </si>
  <si>
    <t>災害イエローゾーンに所在する老朽化等した広域型介護施設等の移転改築整備事業</t>
    <phoneticPr fontId="1"/>
  </si>
  <si>
    <t>●イエローゾーン対象区域</t>
    <rPh sb="8" eb="10">
      <t>タイショウ</t>
    </rPh>
    <rPh sb="10" eb="12">
      <t>クイキ</t>
    </rPh>
    <phoneticPr fontId="1"/>
  </si>
  <si>
    <t>　土砂災害警戒区域</t>
    <rPh sb="1" eb="3">
      <t>ドシャ</t>
    </rPh>
    <rPh sb="3" eb="5">
      <t>サイガイ</t>
    </rPh>
    <rPh sb="5" eb="7">
      <t>ケイカイ</t>
    </rPh>
    <rPh sb="7" eb="9">
      <t>クイキ</t>
    </rPh>
    <phoneticPr fontId="1"/>
  </si>
  <si>
    <t>　洪水浸水想定区域</t>
    <phoneticPr fontId="1"/>
  </si>
  <si>
    <t>　雨水出水浸水想定区域</t>
    <phoneticPr fontId="1"/>
  </si>
  <si>
    <t>　高潮浸水想定区域</t>
    <phoneticPr fontId="1"/>
  </si>
  <si>
    <t>　津波浸水想定に定める浸水の区域</t>
    <phoneticPr fontId="1"/>
  </si>
  <si>
    <t>　津波災害警戒区域</t>
    <phoneticPr fontId="1"/>
  </si>
  <si>
    <t>　都市洪水想定区域</t>
    <phoneticPr fontId="1"/>
  </si>
  <si>
    <t>　都市浸水想定区域</t>
    <rPh sb="1" eb="3">
      <t>トシ</t>
    </rPh>
    <rPh sb="3" eb="5">
      <t>シンスイ</t>
    </rPh>
    <rPh sb="5" eb="7">
      <t>ソウテイ</t>
    </rPh>
    <rPh sb="7" eb="9">
      <t>クイキ</t>
    </rPh>
    <phoneticPr fontId="1"/>
  </si>
  <si>
    <t>】</t>
  </si>
  <si>
    <t>【</t>
    <phoneticPr fontId="1"/>
  </si>
  <si>
    <t>未選定の場合</t>
    <phoneticPr fontId="1"/>
  </si>
  <si>
    <t>工事着手予定時期
（未選定の場合）
選定時期</t>
    <rPh sb="0" eb="2">
      <t>コウジ</t>
    </rPh>
    <rPh sb="2" eb="4">
      <t>チャクシュ</t>
    </rPh>
    <rPh sb="4" eb="6">
      <t>ヨテイ</t>
    </rPh>
    <rPh sb="6" eb="8">
      <t>ジキ</t>
    </rPh>
    <rPh sb="11" eb="14">
      <t>ミセンテイ</t>
    </rPh>
    <rPh sb="15" eb="17">
      <t>バアイ</t>
    </rPh>
    <rPh sb="19" eb="21">
      <t>センテイ</t>
    </rPh>
    <rPh sb="21" eb="23">
      <t>ジキ</t>
    </rPh>
    <phoneticPr fontId="1"/>
  </si>
  <si>
    <t>○</t>
    <phoneticPr fontId="1"/>
  </si>
  <si>
    <t>R９</t>
    <phoneticPr fontId="1"/>
  </si>
  <si>
    <t>予算
要求</t>
    <rPh sb="0" eb="2">
      <t>ヨサン</t>
    </rPh>
    <rPh sb="3" eb="5">
      <t>ヨウキュウ</t>
    </rPh>
    <phoneticPr fontId="1"/>
  </si>
  <si>
    <t>計画</t>
    <rPh sb="0" eb="2">
      <t>ケイカク</t>
    </rPh>
    <phoneticPr fontId="1"/>
  </si>
  <si>
    <t>10期</t>
    <rPh sb="2" eb="3">
      <t>キ</t>
    </rPh>
    <phoneticPr fontId="1"/>
  </si>
  <si>
    <t>予算
要求</t>
    <phoneticPr fontId="1"/>
  </si>
  <si>
    <t>新規整備した（する）
介護施設等</t>
    <rPh sb="0" eb="2">
      <t>シンキ</t>
    </rPh>
    <rPh sb="2" eb="4">
      <t>セイビ</t>
    </rPh>
    <rPh sb="11" eb="13">
      <t>カイゴ</t>
    </rPh>
    <rPh sb="13" eb="15">
      <t>シセツ</t>
    </rPh>
    <rPh sb="15" eb="16">
      <t>ナド</t>
    </rPh>
    <phoneticPr fontId="1"/>
  </si>
  <si>
    <t>工事着手
（予定）時期</t>
    <rPh sb="9" eb="11">
      <t>ジキ</t>
    </rPh>
    <phoneticPr fontId="1"/>
  </si>
  <si>
    <t>工事着手
予定時期</t>
    <rPh sb="0" eb="2">
      <t>コウジチャクシュ2</t>
    </rPh>
    <phoneticPr fontId="1"/>
  </si>
  <si>
    <t>竣工
(予定)時期</t>
    <rPh sb="0" eb="2">
      <t>シュンコウ</t>
    </rPh>
    <phoneticPr fontId="1"/>
  </si>
  <si>
    <t>大規模修繕・耐震化する広域型施設</t>
    <rPh sb="0" eb="3">
      <t>ダイキボ</t>
    </rPh>
    <rPh sb="3" eb="5">
      <t>シュウゼン</t>
    </rPh>
    <rPh sb="6" eb="9">
      <t>タイシンカ</t>
    </rPh>
    <rPh sb="11" eb="14">
      <t>コウイキガタ</t>
    </rPh>
    <rPh sb="14" eb="16">
      <t>シセツ</t>
    </rPh>
    <phoneticPr fontId="1"/>
  </si>
  <si>
    <t>改修する広域型施設分</t>
    <rPh sb="0" eb="2">
      <t>カイシュウ</t>
    </rPh>
    <rPh sb="4" eb="7">
      <t>コウイキガタ</t>
    </rPh>
    <rPh sb="7" eb="9">
      <t>シセツ</t>
    </rPh>
    <rPh sb="9" eb="10">
      <t>ブン</t>
    </rPh>
    <phoneticPr fontId="1"/>
  </si>
  <si>
    <t>単位</t>
    <rPh sb="0" eb="2">
      <t>タンイ</t>
    </rPh>
    <phoneticPr fontId="1"/>
  </si>
  <si>
    <t>都市部等における増加する介護ニーズへの対応のための既存ストック活用推進事業</t>
    <rPh sb="0" eb="4">
      <t>トシブトウ</t>
    </rPh>
    <rPh sb="8" eb="10">
      <t>ゾウカ</t>
    </rPh>
    <rPh sb="12" eb="14">
      <t>カイゴ</t>
    </rPh>
    <rPh sb="19" eb="21">
      <t>タイオウ</t>
    </rPh>
    <rPh sb="25" eb="27">
      <t>キゾン</t>
    </rPh>
    <rPh sb="31" eb="33">
      <t>カツヨウ</t>
    </rPh>
    <rPh sb="33" eb="37">
      <t>スイシンジギョウ</t>
    </rPh>
    <phoneticPr fontId="1"/>
  </si>
  <si>
    <t>指定都市等</t>
    <rPh sb="0" eb="4">
      <t>シテイトシ</t>
    </rPh>
    <rPh sb="4" eb="5">
      <t>トウ</t>
    </rPh>
    <phoneticPr fontId="1"/>
  </si>
  <si>
    <t>指定都市等</t>
    <rPh sb="0" eb="5">
      <t>シテイトシトウ</t>
    </rPh>
    <phoneticPr fontId="1"/>
  </si>
  <si>
    <t>整備区分</t>
    <rPh sb="0" eb="4">
      <t>セイビクブン</t>
    </rPh>
    <phoneticPr fontId="1"/>
  </si>
  <si>
    <t>増築（床）</t>
    <rPh sb="0" eb="2">
      <t>ゾウチク</t>
    </rPh>
    <rPh sb="3" eb="4">
      <t>ユカ</t>
    </rPh>
    <phoneticPr fontId="1"/>
  </si>
  <si>
    <t>増改築</t>
    <rPh sb="0" eb="3">
      <t>ゾウカイチク</t>
    </rPh>
    <phoneticPr fontId="1"/>
  </si>
  <si>
    <t>創設（開設）</t>
    <rPh sb="0" eb="2">
      <t>ソウセツ</t>
    </rPh>
    <rPh sb="3" eb="5">
      <t>カイセツ</t>
    </rPh>
    <phoneticPr fontId="1"/>
  </si>
  <si>
    <t>改修</t>
    <rPh sb="0" eb="2">
      <t>カイシュウ</t>
    </rPh>
    <phoneticPr fontId="1"/>
  </si>
  <si>
    <t>●整備後の施設</t>
    <rPh sb="1" eb="3">
      <t>セイビ</t>
    </rPh>
    <rPh sb="3" eb="4">
      <t>ゴ</t>
    </rPh>
    <rPh sb="5" eb="7">
      <t/>
    </rPh>
    <phoneticPr fontId="1"/>
  </si>
  <si>
    <t>整備後の施設種別</t>
    <rPh sb="0" eb="3">
      <t>セイビゴ</t>
    </rPh>
    <rPh sb="4" eb="6">
      <t>シセツ</t>
    </rPh>
    <rPh sb="6" eb="8">
      <t>シュベツ</t>
    </rPh>
    <phoneticPr fontId="1"/>
  </si>
  <si>
    <t>開始日</t>
    <rPh sb="0" eb="3">
      <t>カイシビ</t>
    </rPh>
    <phoneticPr fontId="1"/>
  </si>
  <si>
    <t>終了日</t>
    <rPh sb="0" eb="3">
      <t>シュウリョウビ</t>
    </rPh>
    <phoneticPr fontId="1"/>
  </si>
  <si>
    <t>補助対象の整備床数
または
施設数</t>
    <rPh sb="0" eb="4">
      <t>ホジョタイショウ</t>
    </rPh>
    <rPh sb="5" eb="7">
      <t>セイビユカ2</t>
    </rPh>
    <phoneticPr fontId="1"/>
  </si>
  <si>
    <t>補助対象の
（宿泊）定員数
または施設数</t>
    <rPh sb="0" eb="4">
      <t>ホジョタイショウ</t>
    </rPh>
    <rPh sb="7" eb="9">
      <t>シュクハク</t>
    </rPh>
    <rPh sb="10" eb="13">
      <t>テイインスウ</t>
    </rPh>
    <phoneticPr fontId="1"/>
  </si>
  <si>
    <t>定期借地権設定のための一時金の支援事業</t>
    <rPh sb="0" eb="5">
      <t>テイキシャクチケン</t>
    </rPh>
    <rPh sb="5" eb="7">
      <t>セッテイ</t>
    </rPh>
    <rPh sb="11" eb="14">
      <t>イチジキン</t>
    </rPh>
    <rPh sb="15" eb="19">
      <t>シエンジギョウ</t>
    </rPh>
    <phoneticPr fontId="1"/>
  </si>
  <si>
    <t>定期巡回・随時対応型訪問介護看護事業所（合築・併設施設、29人以下）</t>
    <rPh sb="0" eb="2">
      <t>テイキ</t>
    </rPh>
    <rPh sb="2" eb="4">
      <t>ジュンカイ</t>
    </rPh>
    <rPh sb="5" eb="7">
      <t>ズイジ</t>
    </rPh>
    <rPh sb="7" eb="10">
      <t>タイオウガタ</t>
    </rPh>
    <rPh sb="10" eb="12">
      <t>ホウモン</t>
    </rPh>
    <rPh sb="12" eb="14">
      <t>カイゴ</t>
    </rPh>
    <rPh sb="14" eb="19">
      <t>カンゴジギョウショ</t>
    </rPh>
    <rPh sb="20" eb="22">
      <t>ガッチク</t>
    </rPh>
    <rPh sb="23" eb="25">
      <t>ヘイセツ</t>
    </rPh>
    <rPh sb="25" eb="27">
      <t>シセツ</t>
    </rPh>
    <rPh sb="30" eb="33">
      <t>ニンイカ</t>
    </rPh>
    <phoneticPr fontId="1"/>
  </si>
  <si>
    <t>認知症対応型デイサービスセンター（合築・併設施設、29人以下）</t>
    <rPh sb="0" eb="5">
      <t>ニンチショウタイオウ</t>
    </rPh>
    <rPh sb="5" eb="6">
      <t>ガタ</t>
    </rPh>
    <phoneticPr fontId="1"/>
  </si>
  <si>
    <t>介護予防拠点（合築・併設施設、29人以下）</t>
    <rPh sb="0" eb="4">
      <t>カイゴヨボウ</t>
    </rPh>
    <rPh sb="4" eb="6">
      <t>キョテン</t>
    </rPh>
    <phoneticPr fontId="1"/>
  </si>
  <si>
    <t>地域包括支援センター（合築・併設施設、29人以下）</t>
    <rPh sb="0" eb="6">
      <t>チイキホウカツシエン</t>
    </rPh>
    <phoneticPr fontId="1"/>
  </si>
  <si>
    <t>生活支援ハウス（合築・併設施設、29人以下）</t>
    <rPh sb="0" eb="4">
      <t>セイカツシエン</t>
    </rPh>
    <phoneticPr fontId="1"/>
  </si>
  <si>
    <t>緊急ショートステイ（合築・併設施設、29人以下）</t>
    <rPh sb="0" eb="2">
      <t>キンキュウ</t>
    </rPh>
    <phoneticPr fontId="1"/>
  </si>
  <si>
    <t>借地権設定期間（予定）</t>
  </si>
  <si>
    <t>看取り：広域型特別養護老人ホーム</t>
    <rPh sb="0" eb="2">
      <t>ミト</t>
    </rPh>
    <rPh sb="4" eb="6">
      <t>コウイキ</t>
    </rPh>
    <rPh sb="6" eb="7">
      <t>ガタ</t>
    </rPh>
    <rPh sb="7" eb="13">
      <t>トクベツヨウゴロウジン</t>
    </rPh>
    <phoneticPr fontId="1"/>
  </si>
  <si>
    <t>看取り：地域密着型特別養護老人ホーム</t>
    <rPh sb="4" eb="6">
      <t>チイキ</t>
    </rPh>
    <rPh sb="6" eb="8">
      <t>ミッチャク</t>
    </rPh>
    <rPh sb="8" eb="9">
      <t>ガタ</t>
    </rPh>
    <rPh sb="9" eb="15">
      <t>トクベツヨウゴロウジン</t>
    </rPh>
    <phoneticPr fontId="1"/>
  </si>
  <si>
    <t>看取り：介護老人保健施設（30人以上）</t>
    <rPh sb="4" eb="12">
      <t>カイゴロウジンホケンシセツ</t>
    </rPh>
    <rPh sb="15" eb="16">
      <t>ヒト</t>
    </rPh>
    <rPh sb="16" eb="18">
      <t>イジョウ</t>
    </rPh>
    <phoneticPr fontId="1"/>
  </si>
  <si>
    <t>看取り：介護老人保健施設（29人以上）</t>
    <rPh sb="4" eb="12">
      <t>カイゴロウジンホケンシセツ</t>
    </rPh>
    <rPh sb="15" eb="16">
      <t>ヒト</t>
    </rPh>
    <rPh sb="16" eb="18">
      <t>イジョウ</t>
    </rPh>
    <phoneticPr fontId="1"/>
  </si>
  <si>
    <t>看取り：介護医療院</t>
    <rPh sb="4" eb="9">
      <t>カイゴイリョウイン</t>
    </rPh>
    <phoneticPr fontId="1"/>
  </si>
  <si>
    <t>看取り：養護老人ホーム</t>
    <rPh sb="4" eb="6">
      <t>ヨウゴ</t>
    </rPh>
    <rPh sb="6" eb="8">
      <t>ロウジン</t>
    </rPh>
    <phoneticPr fontId="1"/>
  </si>
  <si>
    <t>看取り：軽費老人ホーム</t>
    <rPh sb="4" eb="6">
      <t>ケイヒ</t>
    </rPh>
    <rPh sb="6" eb="8">
      <t>ロウジン</t>
    </rPh>
    <phoneticPr fontId="1"/>
  </si>
  <si>
    <t>看取り：認知症GH</t>
    <rPh sb="4" eb="7">
      <t>ニンチショウ</t>
    </rPh>
    <phoneticPr fontId="1"/>
  </si>
  <si>
    <t>看取り：小規模多機能</t>
    <rPh sb="4" eb="7">
      <t>ショウキボ</t>
    </rPh>
    <rPh sb="7" eb="10">
      <t>タキノウ</t>
    </rPh>
    <phoneticPr fontId="1"/>
  </si>
  <si>
    <t>看取り：看護小規模多機能</t>
    <rPh sb="4" eb="6">
      <t>カンゴ</t>
    </rPh>
    <rPh sb="6" eb="9">
      <t>ショウキボ</t>
    </rPh>
    <rPh sb="9" eb="12">
      <t>タキノウ</t>
    </rPh>
    <phoneticPr fontId="1"/>
  </si>
  <si>
    <t>看取り：有料老人ホーム（特定施設）</t>
    <rPh sb="4" eb="8">
      <t>ユウリョウロウジン</t>
    </rPh>
    <rPh sb="12" eb="14">
      <t>トクテイ</t>
    </rPh>
    <rPh sb="14" eb="16">
      <t>シセツ</t>
    </rPh>
    <phoneticPr fontId="1"/>
  </si>
  <si>
    <t>看取り：サービス付き高齢者向け住宅（特定施設）</t>
    <rPh sb="8" eb="9">
      <t>ツ</t>
    </rPh>
    <rPh sb="10" eb="14">
      <t>コウレイシャム</t>
    </rPh>
    <rPh sb="15" eb="17">
      <t>ジュウタク</t>
    </rPh>
    <rPh sb="18" eb="22">
      <t>トクテイシセツ</t>
    </rPh>
    <phoneticPr fontId="1"/>
  </si>
  <si>
    <t>ユニット化：特別養護老人ホーム</t>
    <rPh sb="4" eb="5">
      <t>カ</t>
    </rPh>
    <rPh sb="6" eb="8">
      <t>トクベツ</t>
    </rPh>
    <rPh sb="8" eb="10">
      <t>ヨウゴ</t>
    </rPh>
    <rPh sb="10" eb="12">
      <t>ロウジン</t>
    </rPh>
    <phoneticPr fontId="1"/>
  </si>
  <si>
    <t>ユニット化：介護老人保健施設</t>
    <rPh sb="6" eb="10">
      <t>カイゴロウジン</t>
    </rPh>
    <rPh sb="10" eb="14">
      <t>ホケンシセツ</t>
    </rPh>
    <phoneticPr fontId="1"/>
  </si>
  <si>
    <t>ユニット化：介護医療院</t>
    <rPh sb="6" eb="8">
      <t>カイゴ</t>
    </rPh>
    <rPh sb="8" eb="10">
      <t>イリョウ</t>
    </rPh>
    <rPh sb="10" eb="11">
      <t>イン</t>
    </rPh>
    <phoneticPr fontId="1"/>
  </si>
  <si>
    <t>プライバシー保護：特別養護老人ホーム及び併設ショート</t>
    <rPh sb="6" eb="8">
      <t>ホゴ</t>
    </rPh>
    <rPh sb="9" eb="11">
      <t>トクベツ</t>
    </rPh>
    <rPh sb="11" eb="13">
      <t>ヨウゴ</t>
    </rPh>
    <rPh sb="13" eb="15">
      <t>ロウジン</t>
    </rPh>
    <rPh sb="18" eb="19">
      <t>オヨ</t>
    </rPh>
    <rPh sb="20" eb="22">
      <t>ヘイセツ</t>
    </rPh>
    <phoneticPr fontId="1"/>
  </si>
  <si>
    <t>既存の特別養護老人ホーム等のユニット化改修等支援事業</t>
    <rPh sb="0" eb="2">
      <t>キゾン</t>
    </rPh>
    <rPh sb="3" eb="9">
      <t>トクベツヨウゴロウジン</t>
    </rPh>
    <rPh sb="12" eb="13">
      <t>トウ</t>
    </rPh>
    <rPh sb="18" eb="19">
      <t>カ</t>
    </rPh>
    <rPh sb="19" eb="22">
      <t>カイシュウトウ</t>
    </rPh>
    <rPh sb="22" eb="24">
      <t>シエン</t>
    </rPh>
    <rPh sb="24" eb="26">
      <t>ジギョウ</t>
    </rPh>
    <phoneticPr fontId="1"/>
  </si>
  <si>
    <t>ユニット化改修（個室→ユニット化）</t>
    <rPh sb="4" eb="5">
      <t>カ</t>
    </rPh>
    <rPh sb="5" eb="7">
      <t>カイシュウ</t>
    </rPh>
    <rPh sb="8" eb="10">
      <t>コシツ</t>
    </rPh>
    <rPh sb="15" eb="16">
      <t>カ</t>
    </rPh>
    <phoneticPr fontId="1"/>
  </si>
  <si>
    <t>ユニット化改修（多床室→ユニット化）</t>
    <rPh sb="4" eb="5">
      <t>カ</t>
    </rPh>
    <rPh sb="5" eb="7">
      <t>カイシュウ</t>
    </rPh>
    <rPh sb="8" eb="11">
      <t>タショウシツ</t>
    </rPh>
    <phoneticPr fontId="1"/>
  </si>
  <si>
    <t>看取り環境の整備</t>
    <rPh sb="0" eb="2">
      <t>ミト</t>
    </rPh>
    <rPh sb="3" eb="5">
      <t>カンキョウ</t>
    </rPh>
    <rPh sb="6" eb="8">
      <t>セイビ</t>
    </rPh>
    <phoneticPr fontId="1"/>
  </si>
  <si>
    <t>補助対象の
整備床数
または施設数</t>
    <rPh sb="0" eb="4">
      <t>ホジョタイショウ</t>
    </rPh>
    <rPh sb="6" eb="8">
      <t>セイビ</t>
    </rPh>
    <rPh sb="8" eb="9">
      <t>ユカ</t>
    </rPh>
    <rPh sb="9" eb="10">
      <t>スウ</t>
    </rPh>
    <phoneticPr fontId="1"/>
  </si>
  <si>
    <t>簡易陰圧装置の設置に係る経費支援事業</t>
    <rPh sb="0" eb="2">
      <t>カンイ</t>
    </rPh>
    <rPh sb="2" eb="4">
      <t>インアツ</t>
    </rPh>
    <rPh sb="4" eb="6">
      <t>ソウチ</t>
    </rPh>
    <rPh sb="7" eb="9">
      <t>セッチ</t>
    </rPh>
    <rPh sb="10" eb="11">
      <t>カカ</t>
    </rPh>
    <rPh sb="12" eb="14">
      <t>ケイヒ</t>
    </rPh>
    <rPh sb="14" eb="16">
      <t>シエン</t>
    </rPh>
    <rPh sb="16" eb="18">
      <t>ジギョウ</t>
    </rPh>
    <phoneticPr fontId="1"/>
  </si>
  <si>
    <t>介護施設等における新型コロナウイルス感染拡大防止対策支援事業（多床室の個室化以外）</t>
    <rPh sb="0" eb="4">
      <t>カイゴシセツ</t>
    </rPh>
    <rPh sb="4" eb="5">
      <t>トウ</t>
    </rPh>
    <rPh sb="9" eb="11">
      <t>シンガタ</t>
    </rPh>
    <rPh sb="18" eb="20">
      <t>カンセン</t>
    </rPh>
    <rPh sb="20" eb="22">
      <t>カクダイ</t>
    </rPh>
    <rPh sb="22" eb="24">
      <t>ボウシ</t>
    </rPh>
    <rPh sb="24" eb="26">
      <t>タイサク</t>
    </rPh>
    <rPh sb="26" eb="28">
      <t>シエン</t>
    </rPh>
    <rPh sb="28" eb="30">
      <t>ジギョウ</t>
    </rPh>
    <rPh sb="31" eb="34">
      <t>タショウシツ</t>
    </rPh>
    <rPh sb="35" eb="38">
      <t>コシツカ</t>
    </rPh>
    <rPh sb="38" eb="40">
      <t>イガイ</t>
    </rPh>
    <phoneticPr fontId="1"/>
  </si>
  <si>
    <t>介護施設等における新型コロナウイルス感染拡大防止対策支援事業（多床室の個室化）</t>
    <rPh sb="0" eb="4">
      <t>カイゴシセツ</t>
    </rPh>
    <rPh sb="4" eb="5">
      <t>トウ</t>
    </rPh>
    <rPh sb="9" eb="11">
      <t>シンガタ</t>
    </rPh>
    <rPh sb="18" eb="20">
      <t>カンセン</t>
    </rPh>
    <rPh sb="20" eb="22">
      <t>カクダイ</t>
    </rPh>
    <rPh sb="22" eb="24">
      <t>ボウシ</t>
    </rPh>
    <rPh sb="24" eb="26">
      <t>タイサク</t>
    </rPh>
    <rPh sb="26" eb="28">
      <t>シエン</t>
    </rPh>
    <rPh sb="28" eb="30">
      <t>ジギョウ</t>
    </rPh>
    <rPh sb="31" eb="34">
      <t>タショウシツ</t>
    </rPh>
    <rPh sb="35" eb="38">
      <t>コシツカ</t>
    </rPh>
    <phoneticPr fontId="1"/>
  </si>
  <si>
    <t>区分</t>
    <rPh sb="0" eb="2">
      <t>クブン</t>
    </rPh>
    <phoneticPr fontId="1"/>
  </si>
  <si>
    <t>整備床数</t>
    <rPh sb="0" eb="2">
      <t>セイビ</t>
    </rPh>
    <rPh sb="2" eb="4">
      <t>ユカスウ</t>
    </rPh>
    <phoneticPr fontId="1"/>
  </si>
  <si>
    <t>介護職員の宿舎施設整備事業</t>
    <rPh sb="0" eb="4">
      <t>カイゴショクイン</t>
    </rPh>
    <rPh sb="5" eb="7">
      <t>シュクシャ</t>
    </rPh>
    <rPh sb="11" eb="13">
      <t>ジギョウ</t>
    </rPh>
    <phoneticPr fontId="1"/>
  </si>
  <si>
    <t>創設</t>
    <rPh sb="0" eb="2">
      <t>ソウセツ</t>
    </rPh>
    <phoneticPr fontId="1"/>
  </si>
  <si>
    <t>増築</t>
    <rPh sb="0" eb="2">
      <t>ゾウチク</t>
    </rPh>
    <phoneticPr fontId="1"/>
  </si>
  <si>
    <t>改築</t>
    <rPh sb="0" eb="2">
      <t>カイチク</t>
    </rPh>
    <phoneticPr fontId="1"/>
  </si>
  <si>
    <t>計画期</t>
    <rPh sb="0" eb="2">
      <t>ケイカク</t>
    </rPh>
    <rPh sb="2" eb="3">
      <t>キ</t>
    </rPh>
    <phoneticPr fontId="1"/>
  </si>
  <si>
    <t>予算要求年</t>
    <rPh sb="0" eb="4">
      <t>ヨサンヨウキュウ</t>
    </rPh>
    <rPh sb="4" eb="5">
      <t>ネン</t>
    </rPh>
    <phoneticPr fontId="1"/>
  </si>
  <si>
    <t>※確実性の高いものを記載ください。</t>
    <phoneticPr fontId="1"/>
  </si>
  <si>
    <t>○○市</t>
    <rPh sb="2" eb="3">
      <t>シ</t>
    </rPh>
    <phoneticPr fontId="1"/>
  </si>
  <si>
    <r>
      <t xml:space="preserve">市町村名
</t>
    </r>
    <r>
      <rPr>
        <sz val="11"/>
        <rFont val="ＭＳ Ｐゴシック"/>
        <family val="3"/>
        <charset val="128"/>
        <scheme val="minor"/>
      </rPr>
      <t>※自動入力</t>
    </r>
    <rPh sb="0" eb="4">
      <t>シチョウソンメイ</t>
    </rPh>
    <rPh sb="6" eb="10">
      <t>ジドウニュウリョク</t>
    </rPh>
    <phoneticPr fontId="1"/>
  </si>
  <si>
    <t>補助金額
（千円）
※自動計算</t>
    <rPh sb="0" eb="2">
      <t>ホジョ</t>
    </rPh>
    <rPh sb="2" eb="3">
      <t>キン</t>
    </rPh>
    <rPh sb="3" eb="4">
      <t>ガク</t>
    </rPh>
    <rPh sb="6" eb="8">
      <t>センエン</t>
    </rPh>
    <rPh sb="11" eb="15">
      <t>ジドウケイサン</t>
    </rPh>
    <phoneticPr fontId="1"/>
  </si>
  <si>
    <r>
      <t xml:space="preserve">単価
</t>
    </r>
    <r>
      <rPr>
        <sz val="10"/>
        <rFont val="ＭＳ Ｐゴシック"/>
        <family val="3"/>
        <charset val="128"/>
        <scheme val="minor"/>
      </rPr>
      <t>※自動入力</t>
    </r>
    <rPh sb="0" eb="2">
      <t>タンカ</t>
    </rPh>
    <phoneticPr fontId="1"/>
  </si>
  <si>
    <r>
      <t>整備床数</t>
    </r>
    <r>
      <rPr>
        <sz val="10"/>
        <rFont val="ＭＳ Ｐゴシック"/>
        <family val="3"/>
        <charset val="128"/>
        <scheme val="minor"/>
      </rPr>
      <t xml:space="preserve">（※移転後床数。増員分は対象外）または
</t>
    </r>
    <r>
      <rPr>
        <sz val="12"/>
        <rFont val="ＭＳ Ｐゴシック"/>
        <family val="3"/>
        <charset val="128"/>
        <scheme val="minor"/>
      </rPr>
      <t>施設数</t>
    </r>
    <rPh sb="0" eb="2">
      <t>セイビ</t>
    </rPh>
    <rPh sb="2" eb="3">
      <t>ユカ</t>
    </rPh>
    <rPh sb="3" eb="4">
      <t>スウ</t>
    </rPh>
    <rPh sb="6" eb="8">
      <t>イテン</t>
    </rPh>
    <rPh sb="8" eb="9">
      <t>ゴ</t>
    </rPh>
    <rPh sb="9" eb="10">
      <t>ユカ</t>
    </rPh>
    <rPh sb="10" eb="11">
      <t>スウ</t>
    </rPh>
    <rPh sb="12" eb="13">
      <t>イン</t>
    </rPh>
    <rPh sb="13" eb="14">
      <t>ブン</t>
    </rPh>
    <rPh sb="15" eb="18">
      <t>タイショウガイ</t>
    </rPh>
    <rPh sb="24" eb="27">
      <t>シセツスウ</t>
    </rPh>
    <phoneticPr fontId="1"/>
  </si>
  <si>
    <r>
      <t xml:space="preserve">市町村名
</t>
    </r>
    <r>
      <rPr>
        <sz val="10"/>
        <rFont val="ＭＳ Ｐゴシック"/>
        <family val="3"/>
        <charset val="128"/>
        <scheme val="minor"/>
      </rPr>
      <t>※自動入力</t>
    </r>
    <rPh sb="0" eb="4">
      <t>シチョウソンメイ</t>
    </rPh>
    <rPh sb="6" eb="10">
      <t>ジドウニュウリョク</t>
    </rPh>
    <phoneticPr fontId="1"/>
  </si>
  <si>
    <r>
      <t xml:space="preserve">補助金額
（千円）
</t>
    </r>
    <r>
      <rPr>
        <sz val="10"/>
        <rFont val="ＭＳ Ｐゴシック"/>
        <family val="3"/>
        <charset val="128"/>
        <scheme val="minor"/>
      </rPr>
      <t>※自動計算</t>
    </r>
    <rPh sb="0" eb="2">
      <t>ホジョ</t>
    </rPh>
    <rPh sb="2" eb="3">
      <t>キン</t>
    </rPh>
    <rPh sb="3" eb="4">
      <t>ガク</t>
    </rPh>
    <rPh sb="6" eb="8">
      <t>センエン</t>
    </rPh>
    <rPh sb="11" eb="15">
      <t>ジドウケイサン</t>
    </rPh>
    <phoneticPr fontId="1"/>
  </si>
  <si>
    <r>
      <t xml:space="preserve">市町村名
</t>
    </r>
    <r>
      <rPr>
        <sz val="10"/>
        <color theme="1"/>
        <rFont val="ＭＳ Ｐゴシック"/>
        <family val="3"/>
        <charset val="128"/>
        <scheme val="minor"/>
      </rPr>
      <t>※自動入力</t>
    </r>
    <rPh sb="0" eb="4">
      <t>シチョウソンメイ</t>
    </rPh>
    <rPh sb="6" eb="10">
      <t>ジドウニュウリョク</t>
    </rPh>
    <phoneticPr fontId="1"/>
  </si>
  <si>
    <r>
      <t xml:space="preserve">単価
</t>
    </r>
    <r>
      <rPr>
        <sz val="10"/>
        <color theme="1"/>
        <rFont val="ＭＳ Ｐゴシック"/>
        <family val="3"/>
        <charset val="128"/>
        <scheme val="minor"/>
      </rPr>
      <t>※自動入力</t>
    </r>
    <rPh sb="0" eb="2">
      <t>タンカ</t>
    </rPh>
    <phoneticPr fontId="1"/>
  </si>
  <si>
    <r>
      <t xml:space="preserve">補助金額
（千円）
</t>
    </r>
    <r>
      <rPr>
        <sz val="10"/>
        <color theme="1"/>
        <rFont val="ＭＳ Ｐゴシック"/>
        <family val="3"/>
        <charset val="128"/>
        <scheme val="minor"/>
      </rPr>
      <t>※自動計算</t>
    </r>
    <rPh sb="0" eb="2">
      <t>ホジョ</t>
    </rPh>
    <rPh sb="2" eb="3">
      <t>キン</t>
    </rPh>
    <rPh sb="3" eb="4">
      <t>ガク</t>
    </rPh>
    <rPh sb="6" eb="8">
      <t>センエン</t>
    </rPh>
    <rPh sb="11" eb="15">
      <t>ジドウケイサン</t>
    </rPh>
    <phoneticPr fontId="1"/>
  </si>
  <si>
    <r>
      <t xml:space="preserve">補助金額
（千円）
</t>
    </r>
    <r>
      <rPr>
        <sz val="10"/>
        <color rgb="FFFF0000"/>
        <rFont val="ＭＳ Ｐゴシック"/>
        <family val="3"/>
        <charset val="128"/>
        <scheme val="minor"/>
      </rPr>
      <t>※自動計算ですが、５千万円までの上限がある場合は修正してください。</t>
    </r>
    <rPh sb="0" eb="2">
      <t>ホジョ</t>
    </rPh>
    <rPh sb="2" eb="3">
      <t>キン</t>
    </rPh>
    <rPh sb="3" eb="4">
      <t>ガク</t>
    </rPh>
    <rPh sb="6" eb="8">
      <t>センエン</t>
    </rPh>
    <rPh sb="11" eb="15">
      <t>ジドウケイサン</t>
    </rPh>
    <rPh sb="20" eb="23">
      <t>センマンエン</t>
    </rPh>
    <rPh sb="26" eb="28">
      <t>ジョウゲン</t>
    </rPh>
    <rPh sb="31" eb="33">
      <t>バアイ</t>
    </rPh>
    <rPh sb="34" eb="36">
      <t>シュウセイ</t>
    </rPh>
    <phoneticPr fontId="1"/>
  </si>
  <si>
    <t>台数（※１施設１台）
または
箇所・施設数</t>
    <rPh sb="0" eb="2">
      <t>ダイスウ</t>
    </rPh>
    <rPh sb="5" eb="7">
      <t>シセツ</t>
    </rPh>
    <rPh sb="8" eb="9">
      <t>ダイ</t>
    </rPh>
    <rPh sb="15" eb="17">
      <t>カショ</t>
    </rPh>
    <rPh sb="18" eb="21">
      <t>シセツスウ</t>
    </rPh>
    <phoneticPr fontId="1"/>
  </si>
  <si>
    <r>
      <t>補助金額（千円）
※補助率１/3ベース</t>
    </r>
    <r>
      <rPr>
        <sz val="6"/>
        <rFont val="ＭＳ Ｐゴシック"/>
        <family val="3"/>
        <charset val="128"/>
        <scheme val="minor"/>
      </rPr>
      <t>で記入してください。</t>
    </r>
    <rPh sb="0" eb="2">
      <t>ホジョ</t>
    </rPh>
    <rPh sb="2" eb="3">
      <t>キン</t>
    </rPh>
    <rPh sb="3" eb="4">
      <t>ガク</t>
    </rPh>
    <rPh sb="5" eb="7">
      <t>センエン</t>
    </rPh>
    <phoneticPr fontId="1"/>
  </si>
  <si>
    <t>（福）〇〇〇</t>
  </si>
  <si>
    <t>令和９年６月</t>
    <rPh sb="0" eb="2">
      <t>レイワ</t>
    </rPh>
    <rPh sb="3" eb="4">
      <t>ネン</t>
    </rPh>
    <rPh sb="5" eb="6">
      <t>ガツ</t>
    </rPh>
    <phoneticPr fontId="1"/>
  </si>
  <si>
    <t>令和10年３月</t>
    <rPh sb="0" eb="2">
      <t>レイワ</t>
    </rPh>
    <rPh sb="4" eb="5">
      <t>ネン</t>
    </rPh>
    <rPh sb="6" eb="7">
      <t>ガツ</t>
    </rPh>
    <phoneticPr fontId="1"/>
  </si>
  <si>
    <t>令和９年１０月</t>
    <phoneticPr fontId="1"/>
  </si>
  <si>
    <r>
      <t>令和９年度 大阪府介護施設等の整備に関する事業に係る所要額調査　</t>
    </r>
    <r>
      <rPr>
        <sz val="14"/>
        <color theme="1"/>
        <rFont val="ＭＳ Ｐゴシック"/>
        <family val="3"/>
        <charset val="128"/>
        <scheme val="minor"/>
      </rPr>
      <t>※黄色部分に必要事項を入力ください。</t>
    </r>
    <rPh sb="33" eb="35">
      <t>キイロ</t>
    </rPh>
    <rPh sb="35" eb="37">
      <t>ブブン</t>
    </rPh>
    <rPh sb="38" eb="40">
      <t>ヒツヨウ</t>
    </rPh>
    <rPh sb="40" eb="42">
      <t>ジコウ</t>
    </rPh>
    <rPh sb="43" eb="45">
      <t>ニュウリョク</t>
    </rPh>
    <phoneticPr fontId="1"/>
  </si>
  <si>
    <t>広域型特別養護老人ホーム</t>
  </si>
  <si>
    <t>選定済</t>
    <phoneticPr fontId="1"/>
  </si>
  <si>
    <t>令和９年10月</t>
    <rPh sb="0" eb="2">
      <t>レイワ</t>
    </rPh>
    <rPh sb="3" eb="4">
      <t>ネン</t>
    </rPh>
    <rPh sb="6" eb="7">
      <t>ガツ</t>
    </rPh>
    <phoneticPr fontId="1"/>
  </si>
  <si>
    <t>令和９年10月</t>
    <rPh sb="0" eb="2">
      <t>レイワ</t>
    </rPh>
    <rPh sb="3" eb="4">
      <t>ネン</t>
    </rPh>
    <rPh sb="6" eb="7">
      <t>ガツ</t>
    </rPh>
    <phoneticPr fontId="16"/>
  </si>
  <si>
    <t>令和10年２月</t>
    <rPh sb="6" eb="7">
      <t>ガツ</t>
    </rPh>
    <phoneticPr fontId="16"/>
  </si>
  <si>
    <t>令和９年３月</t>
    <phoneticPr fontId="1"/>
  </si>
  <si>
    <t>令和９年７月</t>
    <phoneticPr fontId="1"/>
  </si>
  <si>
    <t>介護施設等の大規模修繕の際にあわせて行う介護テクノロジーの導入の導入支援事業</t>
    <rPh sb="0" eb="5">
      <t>カイゴシセツトウ</t>
    </rPh>
    <rPh sb="6" eb="11">
      <t>ダイキボシュウゼン</t>
    </rPh>
    <rPh sb="12" eb="13">
      <t>サイ</t>
    </rPh>
    <rPh sb="18" eb="19">
      <t>オコナ</t>
    </rPh>
    <rPh sb="20" eb="22">
      <t>カイゴ</t>
    </rPh>
    <rPh sb="29" eb="31">
      <t>ドウニュウ</t>
    </rPh>
    <rPh sb="32" eb="34">
      <t>ドウニュウ</t>
    </rPh>
    <rPh sb="34" eb="36">
      <t>シエン</t>
    </rPh>
    <rPh sb="36" eb="38">
      <t>ジギョウ</t>
    </rPh>
    <phoneticPr fontId="1"/>
  </si>
  <si>
    <t>補助対象の
定員数
または施設数</t>
    <rPh sb="0" eb="4">
      <t>ホジョタイショウ</t>
    </rPh>
    <rPh sb="6" eb="9">
      <t>テイインスウ</t>
    </rPh>
    <phoneticPr fontId="1"/>
  </si>
  <si>
    <r>
      <t xml:space="preserve">補助金額
（千円）
</t>
    </r>
    <r>
      <rPr>
        <sz val="10"/>
        <color rgb="FFFF0000"/>
        <rFont val="ＭＳ Ｐゴシック"/>
        <family val="3"/>
        <charset val="128"/>
        <scheme val="minor"/>
      </rPr>
      <t>※自動計算</t>
    </r>
    <rPh sb="0" eb="2">
      <t>ホジョ</t>
    </rPh>
    <rPh sb="2" eb="3">
      <t>キン</t>
    </rPh>
    <rPh sb="3" eb="4">
      <t>ガク</t>
    </rPh>
    <rPh sb="6" eb="8">
      <t>センエン</t>
    </rPh>
    <rPh sb="11" eb="15">
      <t>ジドウケイサン</t>
    </rPh>
    <phoneticPr fontId="1"/>
  </si>
  <si>
    <t>大規模修繕の工事費用</t>
    <rPh sb="0" eb="5">
      <t>ダイキボシュウゼン</t>
    </rPh>
    <rPh sb="6" eb="10">
      <t>コウジヒヨウ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</si>
</sst>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gge&quot;年&quot;m&quot;月&quot;"/>
    <numFmt numFmtId="178" formatCode="0&quot;回目&quot;"/>
    <numFmt numFmtId="179" formatCode="#,##0_ ;[Red]\-#,##0\ "/>
    <numFmt numFmtId="180" formatCode="#,##0_ "/>
  </numFmts>
  <fonts count="35">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u/>
      <sz val="14"/>
      <color theme="1"/>
      <name val="ＭＳ Ｐゴシック"/>
      <family val="3"/>
      <charset val="128"/>
      <scheme val="minor"/>
    </font>
    <font>
      <b/>
      <u/>
      <sz val="12"/>
      <color rgb="FFFF0000"/>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sz val="10.5"/>
      <color theme="1"/>
      <name val="HGPｺﾞｼｯｸM"/>
      <family val="3"/>
      <charset val="128"/>
    </font>
    <font>
      <sz val="9"/>
      <color indexed="81"/>
      <name val="MS P ゴシック"/>
      <family val="3"/>
      <charset val="128"/>
    </font>
    <font>
      <b/>
      <sz val="9"/>
      <color indexed="81"/>
      <name val="MS P ゴシック"/>
      <family val="3"/>
      <charset val="128"/>
    </font>
    <font>
      <b/>
      <u/>
      <sz val="18"/>
      <color theme="1"/>
      <name val="ＭＳ Ｐゴシック"/>
      <family val="3"/>
      <charset val="128"/>
      <scheme val="minor"/>
    </font>
    <font>
      <b/>
      <u/>
      <sz val="16"/>
      <color theme="1"/>
      <name val="ＭＳ Ｐゴシック"/>
      <family val="3"/>
      <charset val="128"/>
      <scheme val="minor"/>
    </font>
    <font>
      <sz val="8"/>
      <color theme="1"/>
      <name val="ＭＳ Ｐゴシック"/>
      <family val="2"/>
      <charset val="128"/>
      <scheme val="minor"/>
    </font>
    <font>
      <b/>
      <u/>
      <sz val="14"/>
      <color rgb="FFFF0000"/>
      <name val="ＭＳ Ｐゴシック"/>
      <family val="3"/>
      <charset val="128"/>
      <scheme val="minor"/>
    </font>
    <font>
      <sz val="10"/>
      <color rgb="FFFF0000"/>
      <name val="ＭＳ Ｐゴシック"/>
      <family val="3"/>
      <charset val="128"/>
      <scheme val="minor"/>
    </font>
    <font>
      <u/>
      <sz val="18"/>
      <color theme="1"/>
      <name val="ＭＳ Ｐゴシック"/>
      <family val="3"/>
      <charset val="128"/>
      <scheme val="minor"/>
    </font>
    <font>
      <b/>
      <sz val="10.5"/>
      <color theme="1"/>
      <name val="HGPｺﾞｼｯｸM"/>
      <family val="3"/>
      <charset val="128"/>
    </font>
    <font>
      <sz val="18"/>
      <color theme="1"/>
      <name val="ＭＳ Ｐゴシック"/>
      <family val="2"/>
      <charset val="128"/>
      <scheme val="minor"/>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4"/>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b/>
      <sz val="16"/>
      <name val="ＭＳ Ｐゴシック"/>
      <family val="3"/>
      <charset val="128"/>
      <scheme val="minor"/>
    </font>
    <font>
      <sz val="16"/>
      <name val="ＭＳ Ｐゴシック"/>
      <family val="3"/>
      <charset val="128"/>
      <scheme val="minor"/>
    </font>
    <font>
      <sz val="6"/>
      <name val="ＭＳ Ｐ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style="hair">
        <color indexed="64"/>
      </left>
      <right style="thin">
        <color indexed="64"/>
      </right>
      <top/>
      <bottom style="thin">
        <color indexed="64"/>
      </bottom>
      <diagonal/>
    </border>
    <border>
      <left style="dotted">
        <color indexed="64"/>
      </left>
      <right/>
      <top/>
      <bottom style="thin">
        <color indexed="64"/>
      </bottom>
      <diagonal/>
    </border>
    <border>
      <left style="medium">
        <color indexed="64"/>
      </left>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theme="9"/>
      </left>
      <right style="medium">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style="medium">
        <color indexed="64"/>
      </bottom>
      <diagonal/>
    </border>
    <border>
      <left style="medium">
        <color indexed="64"/>
      </left>
      <right style="thin">
        <color rgb="FF000000"/>
      </right>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indexed="64"/>
      </left>
      <right style="medium">
        <color indexed="64"/>
      </right>
      <top style="thin">
        <color auto="1"/>
      </top>
      <bottom style="thin">
        <color auto="1"/>
      </bottom>
      <diagonal/>
    </border>
    <border>
      <left style="medium">
        <color indexed="64"/>
      </left>
      <right style="thin">
        <color rgb="FF000000"/>
      </right>
      <top/>
      <bottom style="medium">
        <color indexed="64"/>
      </bottom>
      <diagonal/>
    </border>
    <border>
      <left style="thin">
        <color indexed="64"/>
      </left>
      <right style="dotted">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32">
    <xf numFmtId="0" fontId="0" fillId="0" borderId="0" xfId="0">
      <alignment vertical="center"/>
    </xf>
    <xf numFmtId="0" fontId="4" fillId="0" borderId="0" xfId="0" applyFont="1" applyFill="1">
      <alignment vertical="center"/>
    </xf>
    <xf numFmtId="0" fontId="2" fillId="0" borderId="0" xfId="0" applyFont="1" applyFill="1" applyBorder="1" applyAlignment="1">
      <alignment vertical="center"/>
    </xf>
    <xf numFmtId="0" fontId="2" fillId="0" borderId="0" xfId="0" applyFont="1" applyFill="1">
      <alignment vertical="center"/>
    </xf>
    <xf numFmtId="0" fontId="5"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lignment vertical="center"/>
    </xf>
    <xf numFmtId="0" fontId="4" fillId="0" borderId="0" xfId="0" applyFont="1" applyFill="1" applyBorder="1">
      <alignment vertical="center"/>
    </xf>
    <xf numFmtId="0" fontId="2" fillId="0" borderId="0" xfId="0" applyFont="1" applyFill="1" applyBorder="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11" fillId="0" borderId="0" xfId="0" applyFont="1" applyFill="1" applyAlignment="1">
      <alignment horizontal="center" vertical="center"/>
    </xf>
    <xf numFmtId="0" fontId="11" fillId="0" borderId="0" xfId="0" applyFont="1" applyFill="1" applyBorder="1" applyAlignment="1">
      <alignment horizontal="center" vertical="center"/>
    </xf>
    <xf numFmtId="0" fontId="17" fillId="0" borderId="0" xfId="0" applyFont="1" applyFill="1">
      <alignment vertical="center"/>
    </xf>
    <xf numFmtId="0" fontId="18" fillId="0" borderId="0" xfId="0" applyFont="1" applyFill="1" applyAlignment="1">
      <alignment horizontal="left" vertical="center"/>
    </xf>
    <xf numFmtId="0" fontId="12" fillId="0" borderId="0" xfId="0" applyFont="1" applyFill="1">
      <alignment vertical="center"/>
    </xf>
    <xf numFmtId="0" fontId="0" fillId="0" borderId="0" xfId="0" applyFill="1">
      <alignment vertical="center"/>
    </xf>
    <xf numFmtId="0" fontId="2" fillId="0" borderId="0" xfId="0" applyFont="1" applyFill="1" applyBorder="1" applyAlignment="1">
      <alignment horizontal="left" vertical="center" wrapText="1"/>
    </xf>
    <xf numFmtId="0" fontId="0" fillId="0" borderId="0" xfId="0">
      <alignment vertical="center"/>
    </xf>
    <xf numFmtId="0" fontId="12" fillId="0" borderId="0" xfId="0" applyFont="1" applyFill="1">
      <alignment vertical="center"/>
    </xf>
    <xf numFmtId="0" fontId="14"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center"/>
    </xf>
    <xf numFmtId="180" fontId="8" fillId="0" borderId="0" xfId="0" applyNumberFormat="1" applyFont="1" applyFill="1" applyBorder="1">
      <alignment vertical="center"/>
    </xf>
    <xf numFmtId="177" fontId="8" fillId="0" borderId="0" xfId="0" applyNumberFormat="1" applyFont="1" applyFill="1" applyBorder="1" applyAlignment="1">
      <alignment horizontal="center" vertical="center"/>
    </xf>
    <xf numFmtId="0" fontId="18" fillId="0" borderId="0" xfId="0" applyFont="1" applyFill="1" applyBorder="1">
      <alignment vertical="center"/>
    </xf>
    <xf numFmtId="0" fontId="22" fillId="0" borderId="0" xfId="0" applyFont="1" applyFill="1">
      <alignment vertical="center"/>
    </xf>
    <xf numFmtId="178" fontId="8" fillId="0" borderId="0" xfId="0" applyNumberFormat="1" applyFont="1" applyFill="1" applyBorder="1" applyAlignment="1">
      <alignment horizontal="center" vertical="center"/>
    </xf>
    <xf numFmtId="0" fontId="20" fillId="0" borderId="0" xfId="0" applyFont="1" applyFill="1" applyAlignment="1">
      <alignment horizontal="left" vertical="center"/>
    </xf>
    <xf numFmtId="0" fontId="2" fillId="0" borderId="0" xfId="0" applyFont="1" applyFill="1" applyBorder="1" applyAlignment="1">
      <alignment horizontal="left" vertical="center" wrapText="1"/>
    </xf>
    <xf numFmtId="0" fontId="0" fillId="0" borderId="20" xfId="0" applyBorder="1">
      <alignment vertical="center"/>
    </xf>
    <xf numFmtId="0" fontId="0" fillId="0" borderId="20" xfId="0" applyBorder="1">
      <alignment vertical="center"/>
    </xf>
    <xf numFmtId="0" fontId="4" fillId="0" borderId="0" xfId="0" applyFont="1" applyFill="1" applyAlignment="1">
      <alignment horizontal="right" vertical="center"/>
    </xf>
    <xf numFmtId="0" fontId="0" fillId="0" borderId="24" xfId="0" applyBorder="1">
      <alignment vertical="center"/>
    </xf>
    <xf numFmtId="0" fontId="0" fillId="0" borderId="45" xfId="0" applyBorder="1">
      <alignment vertical="center"/>
    </xf>
    <xf numFmtId="0" fontId="0" fillId="0" borderId="23" xfId="0" applyBorder="1">
      <alignment vertical="center"/>
    </xf>
    <xf numFmtId="0" fontId="0" fillId="0" borderId="15" xfId="0" applyBorder="1">
      <alignment vertical="center"/>
    </xf>
    <xf numFmtId="0" fontId="9" fillId="0" borderId="0" xfId="0" applyFont="1" applyFill="1" applyAlignment="1">
      <alignment horizontal="center" vertical="center"/>
    </xf>
    <xf numFmtId="0" fontId="23" fillId="0" borderId="0" xfId="0" applyFont="1" applyFill="1">
      <alignment vertical="center"/>
    </xf>
    <xf numFmtId="0" fontId="4" fillId="0" borderId="0" xfId="0" applyFont="1" applyFill="1" applyAlignment="1">
      <alignment vertical="center" shrinkToFit="1"/>
    </xf>
    <xf numFmtId="0" fontId="20" fillId="0" borderId="0" xfId="0" applyFont="1" applyFill="1" applyAlignment="1">
      <alignment horizontal="left" vertical="center" shrinkToFit="1"/>
    </xf>
    <xf numFmtId="0" fontId="2" fillId="0" borderId="0" xfId="0" applyFont="1" applyFill="1" applyAlignment="1">
      <alignment vertical="center" shrinkToFit="1"/>
    </xf>
    <xf numFmtId="0" fontId="5" fillId="0" borderId="0" xfId="0" applyFont="1" applyFill="1" applyAlignment="1">
      <alignment vertical="center" shrinkToFit="1"/>
    </xf>
    <xf numFmtId="0" fontId="0" fillId="0" borderId="0" xfId="0" applyBorder="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45" xfId="0" applyFill="1" applyBorder="1">
      <alignment vertical="center"/>
    </xf>
    <xf numFmtId="0" fontId="20" fillId="0" borderId="0" xfId="0" applyFont="1" applyFill="1" applyAlignment="1">
      <alignment horizontal="left" vertical="center"/>
    </xf>
    <xf numFmtId="0" fontId="2" fillId="0" borderId="0" xfId="0" applyFont="1" applyFill="1" applyBorder="1" applyAlignment="1">
      <alignment horizontal="left" vertical="center" wrapText="1"/>
    </xf>
    <xf numFmtId="0" fontId="0" fillId="0" borderId="0" xfId="0" applyFill="1" applyBorder="1">
      <alignment vertical="center"/>
    </xf>
    <xf numFmtId="0" fontId="19" fillId="0" borderId="45" xfId="0" applyFont="1" applyBorder="1">
      <alignment vertical="center"/>
    </xf>
    <xf numFmtId="0" fontId="0" fillId="0" borderId="60" xfId="0" applyBorder="1">
      <alignment vertical="center"/>
    </xf>
    <xf numFmtId="0" fontId="0" fillId="0" borderId="58" xfId="0" applyBorder="1">
      <alignment vertical="center"/>
    </xf>
    <xf numFmtId="0" fontId="0" fillId="0" borderId="71" xfId="0" applyBorder="1">
      <alignment vertical="center"/>
    </xf>
    <xf numFmtId="0" fontId="0" fillId="0" borderId="35" xfId="0" applyBorder="1">
      <alignment vertical="center"/>
    </xf>
    <xf numFmtId="0" fontId="0" fillId="0" borderId="24" xfId="0" applyFill="1" applyBorder="1" applyAlignment="1" applyProtection="1">
      <alignment vertical="center" wrapText="1"/>
      <protection locked="0"/>
    </xf>
    <xf numFmtId="0" fontId="0" fillId="0" borderId="23" xfId="0" applyFill="1" applyBorder="1" applyAlignment="1" applyProtection="1">
      <alignment vertical="center" wrapText="1"/>
      <protection locked="0"/>
    </xf>
    <xf numFmtId="0" fontId="0" fillId="0" borderId="60" xfId="0" applyFill="1" applyBorder="1">
      <alignment vertical="center"/>
    </xf>
    <xf numFmtId="0" fontId="0" fillId="0" borderId="20" xfId="0" applyBorder="1">
      <alignment vertical="center"/>
    </xf>
    <xf numFmtId="0" fontId="0" fillId="0" borderId="20" xfId="0" applyBorder="1">
      <alignment vertical="center"/>
    </xf>
    <xf numFmtId="0" fontId="0" fillId="0" borderId="24" xfId="0" applyBorder="1" applyAlignment="1">
      <alignment vertical="center"/>
    </xf>
    <xf numFmtId="0" fontId="0" fillId="0" borderId="24" xfId="0" applyBorder="1" applyAlignment="1">
      <alignment vertical="center" wrapText="1"/>
    </xf>
    <xf numFmtId="0" fontId="6" fillId="0" borderId="24" xfId="0" applyFont="1" applyBorder="1">
      <alignment vertical="center"/>
    </xf>
    <xf numFmtId="0" fontId="0" fillId="0" borderId="0" xfId="0" applyAlignment="1">
      <alignment horizontal="center" vertical="center"/>
    </xf>
    <xf numFmtId="0" fontId="24" fillId="0" borderId="0" xfId="0" applyFont="1">
      <alignment vertical="center"/>
    </xf>
    <xf numFmtId="0" fontId="0" fillId="4" borderId="0" xfId="0" applyFill="1">
      <alignment vertical="center"/>
    </xf>
    <xf numFmtId="0" fontId="0" fillId="3" borderId="60" xfId="0" applyFill="1" applyBorder="1" applyAlignment="1">
      <alignment vertical="center"/>
    </xf>
    <xf numFmtId="0" fontId="0" fillId="3" borderId="58" xfId="0" applyFill="1" applyBorder="1">
      <alignment vertical="center"/>
    </xf>
    <xf numFmtId="0" fontId="0" fillId="0" borderId="23" xfId="0" applyBorder="1" applyAlignment="1">
      <alignment vertical="center"/>
    </xf>
    <xf numFmtId="0" fontId="0" fillId="7" borderId="22" xfId="0" applyFill="1" applyBorder="1" applyAlignment="1">
      <alignment horizontal="center" vertical="center" shrinkToFit="1"/>
    </xf>
    <xf numFmtId="0" fontId="0" fillId="7" borderId="19" xfId="0" applyFill="1" applyBorder="1" applyAlignment="1">
      <alignment horizontal="center" vertical="center" shrinkToFit="1"/>
    </xf>
    <xf numFmtId="0" fontId="2" fillId="0" borderId="24" xfId="0" applyFont="1" applyBorder="1">
      <alignment vertical="center"/>
    </xf>
    <xf numFmtId="0" fontId="0" fillId="0" borderId="24" xfId="0" applyFill="1" applyBorder="1">
      <alignment vertical="center"/>
    </xf>
    <xf numFmtId="0" fontId="0" fillId="0" borderId="23" xfId="0" applyFill="1" applyBorder="1">
      <alignment vertical="center"/>
    </xf>
    <xf numFmtId="0" fontId="0" fillId="9" borderId="0" xfId="0" applyFill="1">
      <alignment vertical="center"/>
    </xf>
    <xf numFmtId="0" fontId="20" fillId="0" borderId="0" xfId="0" applyFont="1" applyFill="1" applyAlignment="1">
      <alignment vertical="center"/>
    </xf>
    <xf numFmtId="0" fontId="20" fillId="0" borderId="0" xfId="0" applyFont="1" applyFill="1">
      <alignment vertical="center"/>
    </xf>
    <xf numFmtId="0" fontId="4" fillId="0" borderId="0" xfId="0" applyFont="1" applyFill="1" applyAlignment="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5" fillId="10" borderId="28" xfId="0"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6" fillId="10" borderId="0" xfId="0" applyFont="1" applyFill="1">
      <alignment vertical="center"/>
    </xf>
    <xf numFmtId="0" fontId="8" fillId="10" borderId="4" xfId="0" applyFont="1" applyFill="1" applyBorder="1">
      <alignment vertical="center"/>
    </xf>
    <xf numFmtId="0" fontId="8" fillId="10" borderId="55" xfId="0" applyFont="1" applyFill="1" applyBorder="1" applyAlignment="1">
      <alignment horizontal="center" vertical="center"/>
    </xf>
    <xf numFmtId="179" fontId="10" fillId="10" borderId="7" xfId="1" applyNumberFormat="1" applyFont="1" applyFill="1" applyBorder="1" applyAlignment="1">
      <alignment vertical="center"/>
    </xf>
    <xf numFmtId="0" fontId="8" fillId="10" borderId="56" xfId="0" applyFont="1" applyFill="1" applyBorder="1" applyAlignment="1">
      <alignment horizontal="center" vertical="center"/>
    </xf>
    <xf numFmtId="179" fontId="10" fillId="10" borderId="1" xfId="1" applyNumberFormat="1" applyFont="1" applyFill="1" applyBorder="1" applyAlignment="1">
      <alignment vertical="center"/>
    </xf>
    <xf numFmtId="0" fontId="8" fillId="10" borderId="34" xfId="0" applyFont="1" applyFill="1" applyBorder="1" applyAlignment="1">
      <alignment horizontal="center" vertical="center"/>
    </xf>
    <xf numFmtId="179" fontId="10" fillId="10" borderId="34" xfId="1" applyNumberFormat="1" applyFont="1" applyFill="1" applyBorder="1" applyAlignment="1">
      <alignment vertical="center"/>
    </xf>
    <xf numFmtId="0" fontId="8" fillId="10" borderId="2" xfId="0" applyFont="1" applyFill="1" applyBorder="1" applyAlignment="1">
      <alignment horizontal="center" vertical="center"/>
    </xf>
    <xf numFmtId="179" fontId="10" fillId="10" borderId="2" xfId="1" applyNumberFormat="1" applyFont="1" applyFill="1" applyBorder="1" applyAlignment="1">
      <alignment vertical="center"/>
    </xf>
    <xf numFmtId="0" fontId="28" fillId="11" borderId="29" xfId="0" applyFont="1" applyFill="1" applyBorder="1" applyAlignment="1">
      <alignment horizontal="center" vertical="center"/>
    </xf>
    <xf numFmtId="0" fontId="28" fillId="11" borderId="32" xfId="0" applyFont="1" applyFill="1" applyBorder="1" applyAlignment="1">
      <alignment horizontal="center" vertical="center"/>
    </xf>
    <xf numFmtId="0" fontId="28" fillId="11" borderId="40" xfId="0" applyFont="1" applyFill="1" applyBorder="1" applyAlignment="1">
      <alignment horizontal="center" vertical="center"/>
    </xf>
    <xf numFmtId="0" fontId="26" fillId="11" borderId="34" xfId="0" applyFont="1" applyFill="1" applyBorder="1" applyAlignment="1">
      <alignment horizontal="center" vertical="top" wrapText="1"/>
    </xf>
    <xf numFmtId="0" fontId="26" fillId="11" borderId="8" xfId="0" applyFont="1" applyFill="1" applyBorder="1" applyAlignment="1">
      <alignment horizontal="center" vertical="center" wrapText="1"/>
    </xf>
    <xf numFmtId="0" fontId="26" fillId="11" borderId="5" xfId="0" applyFont="1" applyFill="1" applyBorder="1" applyAlignment="1">
      <alignment horizontal="center" vertical="center" wrapText="1"/>
    </xf>
    <xf numFmtId="0" fontId="26" fillId="11" borderId="14" xfId="0" applyFont="1" applyFill="1" applyBorder="1" applyAlignment="1">
      <alignment horizontal="center" vertical="center" wrapText="1"/>
    </xf>
    <xf numFmtId="0" fontId="26" fillId="11" borderId="54" xfId="0" applyFont="1" applyFill="1" applyBorder="1" applyAlignment="1">
      <alignment horizontal="center" vertical="center"/>
    </xf>
    <xf numFmtId="0" fontId="31" fillId="11" borderId="8" xfId="0" applyFont="1" applyFill="1" applyBorder="1" applyAlignment="1">
      <alignment horizontal="center" vertical="center" wrapText="1"/>
    </xf>
    <xf numFmtId="0" fontId="26" fillId="11" borderId="12" xfId="0" applyFont="1" applyFill="1" applyBorder="1" applyAlignment="1">
      <alignment horizontal="center" vertical="center" wrapText="1"/>
    </xf>
    <xf numFmtId="0" fontId="8" fillId="11" borderId="56" xfId="0" applyFont="1" applyFill="1" applyBorder="1">
      <alignment vertical="center"/>
    </xf>
    <xf numFmtId="0" fontId="8" fillId="11" borderId="56" xfId="0" applyFont="1" applyFill="1" applyBorder="1" applyAlignment="1">
      <alignment horizontal="center" vertical="center"/>
    </xf>
    <xf numFmtId="0" fontId="8" fillId="11" borderId="56" xfId="0" applyFont="1" applyFill="1" applyBorder="1" applyAlignment="1">
      <alignment horizontal="center" vertical="center" shrinkToFit="1"/>
    </xf>
    <xf numFmtId="0" fontId="8" fillId="11" borderId="7" xfId="0" applyFont="1" applyFill="1" applyBorder="1">
      <alignment vertical="center"/>
    </xf>
    <xf numFmtId="0" fontId="8" fillId="11" borderId="55" xfId="0" applyFont="1" applyFill="1" applyBorder="1">
      <alignment vertical="center"/>
    </xf>
    <xf numFmtId="0" fontId="8" fillId="11" borderId="7" xfId="0" applyFont="1" applyFill="1" applyBorder="1" applyAlignment="1">
      <alignment horizontal="center" vertical="center"/>
    </xf>
    <xf numFmtId="178" fontId="8" fillId="11" borderId="50" xfId="0" applyNumberFormat="1" applyFont="1" applyFill="1" applyBorder="1" applyAlignment="1">
      <alignment horizontal="center" vertical="center"/>
    </xf>
    <xf numFmtId="177" fontId="8" fillId="11" borderId="10" xfId="0" applyNumberFormat="1" applyFont="1" applyFill="1" applyBorder="1" applyAlignment="1">
      <alignment horizontal="center" vertical="center"/>
    </xf>
    <xf numFmtId="177" fontId="8" fillId="11" borderId="7" xfId="0" applyNumberFormat="1" applyFont="1" applyFill="1" applyBorder="1" applyAlignment="1">
      <alignment horizontal="center" vertical="center"/>
    </xf>
    <xf numFmtId="0" fontId="8" fillId="11" borderId="9" xfId="0" applyFont="1" applyFill="1" applyBorder="1" applyAlignment="1">
      <alignment vertical="center"/>
    </xf>
    <xf numFmtId="0" fontId="8" fillId="11" borderId="1" xfId="0" applyFont="1" applyFill="1" applyBorder="1">
      <alignment vertical="center"/>
    </xf>
    <xf numFmtId="0" fontId="8" fillId="11" borderId="1" xfId="0" applyFont="1" applyFill="1" applyBorder="1" applyAlignment="1">
      <alignment horizontal="center" vertical="center"/>
    </xf>
    <xf numFmtId="178" fontId="8" fillId="11" borderId="51" xfId="0" applyNumberFormat="1" applyFont="1" applyFill="1" applyBorder="1" applyAlignment="1">
      <alignment horizontal="center" vertical="center"/>
    </xf>
    <xf numFmtId="177" fontId="8" fillId="11" borderId="4" xfId="0" applyNumberFormat="1" applyFont="1" applyFill="1" applyBorder="1" applyAlignment="1">
      <alignment horizontal="center" vertical="center"/>
    </xf>
    <xf numFmtId="177" fontId="8" fillId="11" borderId="1" xfId="0" applyNumberFormat="1" applyFont="1" applyFill="1" applyBorder="1" applyAlignment="1">
      <alignment horizontal="center" vertical="center"/>
    </xf>
    <xf numFmtId="0" fontId="8" fillId="11" borderId="6" xfId="0" applyFont="1" applyFill="1" applyBorder="1" applyAlignment="1">
      <alignment vertical="center"/>
    </xf>
    <xf numFmtId="0" fontId="9" fillId="11" borderId="56" xfId="0" applyFont="1" applyFill="1" applyBorder="1">
      <alignment vertical="center"/>
    </xf>
    <xf numFmtId="0" fontId="9" fillId="11" borderId="56" xfId="0" applyFont="1" applyFill="1" applyBorder="1" applyAlignment="1">
      <alignment horizontal="center" vertical="center"/>
    </xf>
    <xf numFmtId="0" fontId="8" fillId="11" borderId="1" xfId="0" applyFont="1" applyFill="1" applyBorder="1" applyAlignment="1">
      <alignment vertical="center"/>
    </xf>
    <xf numFmtId="0" fontId="8" fillId="11" borderId="2" xfId="0" applyFont="1" applyFill="1" applyBorder="1">
      <alignment vertical="center"/>
    </xf>
    <xf numFmtId="0" fontId="8" fillId="11" borderId="34" xfId="0" applyFont="1" applyFill="1" applyBorder="1">
      <alignment vertical="center"/>
    </xf>
    <xf numFmtId="0" fontId="8" fillId="11" borderId="34" xfId="0" applyFont="1" applyFill="1" applyBorder="1" applyAlignment="1">
      <alignment horizontal="center" vertical="center"/>
    </xf>
    <xf numFmtId="0" fontId="8" fillId="11" borderId="34" xfId="0" applyFont="1" applyFill="1" applyBorder="1" applyAlignment="1">
      <alignment vertical="center"/>
    </xf>
    <xf numFmtId="178" fontId="8" fillId="11" borderId="52" xfId="0" applyNumberFormat="1" applyFont="1" applyFill="1" applyBorder="1" applyAlignment="1">
      <alignment horizontal="center" vertical="center"/>
    </xf>
    <xf numFmtId="177" fontId="8" fillId="11" borderId="25" xfId="0" applyNumberFormat="1" applyFont="1" applyFill="1" applyBorder="1" applyAlignment="1">
      <alignment horizontal="center" vertical="center"/>
    </xf>
    <xf numFmtId="177" fontId="8" fillId="11" borderId="34" xfId="0" applyNumberFormat="1" applyFont="1" applyFill="1" applyBorder="1" applyAlignment="1">
      <alignment horizontal="center" vertical="center"/>
    </xf>
    <xf numFmtId="0" fontId="8" fillId="11" borderId="36" xfId="0" applyFont="1" applyFill="1" applyBorder="1" applyAlignment="1">
      <alignment vertical="center"/>
    </xf>
    <xf numFmtId="0" fontId="9" fillId="11" borderId="2" xfId="0" applyFont="1" applyFill="1" applyBorder="1">
      <alignment vertical="center"/>
    </xf>
    <xf numFmtId="0" fontId="9" fillId="11" borderId="2" xfId="0" applyFont="1" applyFill="1" applyBorder="1" applyAlignment="1">
      <alignment horizontal="center" vertical="center"/>
    </xf>
    <xf numFmtId="0" fontId="8" fillId="11" borderId="2" xfId="0" applyFont="1" applyFill="1" applyBorder="1" applyAlignment="1">
      <alignment horizontal="center" vertical="center"/>
    </xf>
    <xf numFmtId="0" fontId="8" fillId="11" borderId="2" xfId="0" applyFont="1" applyFill="1" applyBorder="1" applyAlignment="1">
      <alignment horizontal="center" vertical="center" shrinkToFit="1"/>
    </xf>
    <xf numFmtId="0" fontId="8" fillId="11" borderId="2" xfId="0" applyFont="1" applyFill="1" applyBorder="1" applyAlignment="1">
      <alignment vertical="center"/>
    </xf>
    <xf numFmtId="178" fontId="8" fillId="11" borderId="61" xfId="0" applyNumberFormat="1" applyFont="1" applyFill="1" applyBorder="1" applyAlignment="1">
      <alignment horizontal="center" vertical="center"/>
    </xf>
    <xf numFmtId="177" fontId="8" fillId="11" borderId="26" xfId="0" applyNumberFormat="1" applyFont="1" applyFill="1" applyBorder="1" applyAlignment="1">
      <alignment horizontal="center" vertical="center"/>
    </xf>
    <xf numFmtId="177" fontId="8" fillId="11" borderId="2" xfId="0" applyNumberFormat="1" applyFont="1" applyFill="1" applyBorder="1" applyAlignment="1">
      <alignment horizontal="center" vertical="center"/>
    </xf>
    <xf numFmtId="0" fontId="8" fillId="11" borderId="59" xfId="0" applyFont="1" applyFill="1" applyBorder="1" applyAlignment="1">
      <alignment vertical="center"/>
    </xf>
    <xf numFmtId="0" fontId="17" fillId="11" borderId="0" xfId="0" applyFont="1" applyFill="1" applyAlignment="1">
      <alignment horizontal="center" vertical="center"/>
    </xf>
    <xf numFmtId="0" fontId="8" fillId="11" borderId="34" xfId="0" applyFont="1" applyFill="1" applyBorder="1" applyAlignment="1">
      <alignment horizontal="center" vertical="top" wrapText="1"/>
    </xf>
    <xf numFmtId="0" fontId="25" fillId="11" borderId="55" xfId="0" applyFont="1" applyFill="1" applyBorder="1" applyAlignment="1">
      <alignment horizontal="center" vertical="center" wrapText="1"/>
    </xf>
    <xf numFmtId="0" fontId="25" fillId="11" borderId="14" xfId="0" applyFont="1" applyFill="1" applyBorder="1" applyAlignment="1">
      <alignment horizontal="center" vertical="center" shrinkToFit="1"/>
    </xf>
    <xf numFmtId="0" fontId="25" fillId="11" borderId="54" xfId="0" applyFont="1" applyFill="1" applyBorder="1" applyAlignment="1">
      <alignment horizontal="center" vertical="center"/>
    </xf>
    <xf numFmtId="0" fontId="25" fillId="11" borderId="41"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25" fillId="11" borderId="68" xfId="0" applyFont="1" applyFill="1" applyBorder="1" applyAlignment="1">
      <alignment horizontal="center" vertical="center" wrapText="1"/>
    </xf>
    <xf numFmtId="0" fontId="31" fillId="11" borderId="43" xfId="0" applyFont="1" applyFill="1" applyBorder="1" applyAlignment="1">
      <alignment horizontal="center" vertical="center" wrapText="1"/>
    </xf>
    <xf numFmtId="0" fontId="26" fillId="11" borderId="56" xfId="0" applyFont="1" applyFill="1" applyBorder="1">
      <alignment vertical="center"/>
    </xf>
    <xf numFmtId="0" fontId="26" fillId="11" borderId="56" xfId="0" applyFont="1" applyFill="1" applyBorder="1" applyAlignment="1">
      <alignment horizontal="center" vertical="center"/>
    </xf>
    <xf numFmtId="0" fontId="26" fillId="11" borderId="56" xfId="0" applyFont="1" applyFill="1" applyBorder="1" applyAlignment="1">
      <alignment horizontal="center" vertical="center" shrinkToFit="1"/>
    </xf>
    <xf numFmtId="0" fontId="26" fillId="11" borderId="27" xfId="0" applyFont="1" applyFill="1" applyBorder="1" applyAlignment="1">
      <alignment horizontal="center" vertical="center" shrinkToFit="1"/>
    </xf>
    <xf numFmtId="0" fontId="26" fillId="11" borderId="69" xfId="0" applyFont="1" applyFill="1" applyBorder="1" applyAlignment="1">
      <alignment vertical="center"/>
    </xf>
    <xf numFmtId="0" fontId="26" fillId="11" borderId="4" xfId="0" applyFont="1" applyFill="1" applyBorder="1" applyAlignment="1">
      <alignment vertical="center"/>
    </xf>
    <xf numFmtId="0" fontId="26" fillId="11" borderId="34" xfId="0" applyFont="1" applyFill="1" applyBorder="1" applyAlignment="1">
      <alignment horizontal="center" vertical="center"/>
    </xf>
    <xf numFmtId="0" fontId="26" fillId="11" borderId="49" xfId="0" applyFont="1" applyFill="1" applyBorder="1" applyAlignment="1">
      <alignment horizontal="center" vertical="center"/>
    </xf>
    <xf numFmtId="0" fontId="26" fillId="11" borderId="70" xfId="0" applyFont="1" applyFill="1" applyBorder="1" applyAlignment="1">
      <alignment horizontal="center" vertical="center"/>
    </xf>
    <xf numFmtId="0" fontId="26" fillId="11" borderId="27" xfId="0" applyFont="1" applyFill="1" applyBorder="1" applyAlignment="1">
      <alignment horizontal="center" vertical="center"/>
    </xf>
    <xf numFmtId="0" fontId="26" fillId="11" borderId="3" xfId="0" applyFont="1" applyFill="1" applyBorder="1" applyAlignment="1">
      <alignment horizontal="center" vertical="center" shrinkToFit="1"/>
    </xf>
    <xf numFmtId="0" fontId="26" fillId="11" borderId="53" xfId="0" applyFont="1" applyFill="1" applyBorder="1" applyAlignment="1">
      <alignment vertical="center"/>
    </xf>
    <xf numFmtId="0" fontId="26" fillId="11" borderId="1" xfId="0" applyFont="1" applyFill="1" applyBorder="1" applyAlignment="1">
      <alignment horizontal="center" vertical="center"/>
    </xf>
    <xf numFmtId="0" fontId="26" fillId="11" borderId="31" xfId="0" applyFont="1" applyFill="1" applyBorder="1" applyAlignment="1">
      <alignment horizontal="center" vertical="center"/>
    </xf>
    <xf numFmtId="0" fontId="26" fillId="11" borderId="66" xfId="0" applyFont="1" applyFill="1" applyBorder="1" applyAlignment="1">
      <alignment horizontal="center" vertical="center"/>
    </xf>
    <xf numFmtId="0" fontId="26" fillId="11" borderId="3" xfId="0" applyFont="1" applyFill="1" applyBorder="1" applyAlignment="1">
      <alignment horizontal="center" vertical="center"/>
    </xf>
    <xf numFmtId="0" fontId="26" fillId="11" borderId="2" xfId="0" applyFont="1" applyFill="1" applyBorder="1">
      <alignment vertical="center"/>
    </xf>
    <xf numFmtId="0" fontId="26" fillId="11" borderId="2" xfId="0" applyFont="1" applyFill="1" applyBorder="1" applyAlignment="1">
      <alignment horizontal="center" vertical="center"/>
    </xf>
    <xf numFmtId="0" fontId="26" fillId="11" borderId="2" xfId="0" applyFont="1" applyFill="1" applyBorder="1" applyAlignment="1">
      <alignment horizontal="center" vertical="center" shrinkToFit="1"/>
    </xf>
    <xf numFmtId="0" fontId="26" fillId="11" borderId="62" xfId="0" applyFont="1" applyFill="1" applyBorder="1" applyAlignment="1">
      <alignment horizontal="center" vertical="center" shrinkToFit="1"/>
    </xf>
    <xf numFmtId="0" fontId="26" fillId="11" borderId="63" xfId="0" applyFont="1" applyFill="1" applyBorder="1" applyAlignment="1">
      <alignment vertical="center"/>
    </xf>
    <xf numFmtId="0" fontId="26" fillId="11" borderId="26" xfId="0" applyFont="1" applyFill="1" applyBorder="1" applyAlignment="1">
      <alignment vertical="center"/>
    </xf>
    <xf numFmtId="0" fontId="26" fillId="11" borderId="64" xfId="0" applyFont="1" applyFill="1" applyBorder="1" applyAlignment="1">
      <alignment horizontal="center" vertical="center"/>
    </xf>
    <xf numFmtId="0" fontId="26" fillId="11" borderId="67" xfId="0" applyFont="1" applyFill="1" applyBorder="1" applyAlignment="1">
      <alignment horizontal="center" vertical="center"/>
    </xf>
    <xf numFmtId="0" fontId="26" fillId="11" borderId="62" xfId="0" applyFont="1" applyFill="1" applyBorder="1" applyAlignment="1">
      <alignment horizontal="center" vertical="center"/>
    </xf>
    <xf numFmtId="0" fontId="25" fillId="10" borderId="0" xfId="0" applyFont="1" applyFill="1" applyBorder="1" applyAlignment="1">
      <alignment vertical="center"/>
    </xf>
    <xf numFmtId="0" fontId="25" fillId="10" borderId="0" xfId="0" applyFont="1" applyFill="1" applyBorder="1" applyAlignment="1">
      <alignment vertical="center" wrapText="1"/>
    </xf>
    <xf numFmtId="0" fontId="25" fillId="10" borderId="0" xfId="0" applyFont="1" applyFill="1" applyBorder="1" applyAlignment="1">
      <alignment vertical="center" shrinkToFit="1"/>
    </xf>
    <xf numFmtId="0" fontId="27" fillId="10" borderId="0" xfId="0" applyFont="1" applyFill="1" applyBorder="1" applyAlignment="1">
      <alignment horizontal="center" vertical="center" wrapText="1"/>
    </xf>
    <xf numFmtId="0" fontId="31" fillId="10" borderId="0" xfId="0" applyFont="1" applyFill="1" applyBorder="1" applyAlignment="1">
      <alignment vertical="center" wrapText="1"/>
    </xf>
    <xf numFmtId="0" fontId="26" fillId="10" borderId="4" xfId="0" applyFont="1" applyFill="1" applyBorder="1">
      <alignment vertical="center"/>
    </xf>
    <xf numFmtId="0" fontId="26" fillId="10" borderId="4" xfId="0" applyFont="1" applyFill="1" applyBorder="1" applyAlignment="1">
      <alignment vertical="center"/>
    </xf>
    <xf numFmtId="180" fontId="29" fillId="10" borderId="1" xfId="0" applyNumberFormat="1" applyFont="1" applyFill="1" applyBorder="1">
      <alignment vertical="center"/>
    </xf>
    <xf numFmtId="0" fontId="26" fillId="10" borderId="26" xfId="0" applyFont="1" applyFill="1" applyBorder="1" applyAlignment="1">
      <alignment vertical="center"/>
    </xf>
    <xf numFmtId="180" fontId="29" fillId="10" borderId="2" xfId="0" applyNumberFormat="1" applyFont="1" applyFill="1" applyBorder="1">
      <alignment vertical="center"/>
    </xf>
    <xf numFmtId="0" fontId="8" fillId="10" borderId="25" xfId="0" applyFont="1" applyFill="1" applyBorder="1">
      <alignment vertical="center"/>
    </xf>
    <xf numFmtId="0" fontId="8" fillId="11" borderId="34" xfId="0" applyFont="1" applyFill="1" applyBorder="1" applyAlignment="1">
      <alignment horizontal="center" vertical="center" shrinkToFit="1"/>
    </xf>
    <xf numFmtId="0" fontId="25" fillId="10" borderId="42" xfId="0" applyFont="1" applyFill="1" applyBorder="1" applyAlignment="1">
      <alignment horizontal="center" vertical="center" wrapText="1"/>
    </xf>
    <xf numFmtId="0" fontId="26" fillId="11" borderId="41" xfId="0" applyFont="1" applyFill="1" applyBorder="1" applyAlignment="1">
      <alignment horizontal="center" vertical="center" wrapText="1"/>
    </xf>
    <xf numFmtId="0" fontId="26" fillId="11" borderId="16" xfId="0" applyFont="1" applyFill="1" applyBorder="1" applyAlignment="1">
      <alignment horizontal="center" vertical="top" wrapText="1"/>
    </xf>
    <xf numFmtId="0" fontId="26" fillId="10" borderId="25" xfId="0" applyFont="1" applyFill="1" applyBorder="1">
      <alignment vertical="center"/>
    </xf>
    <xf numFmtId="0" fontId="26" fillId="11" borderId="34" xfId="0" applyFont="1" applyFill="1" applyBorder="1">
      <alignment vertical="center"/>
    </xf>
    <xf numFmtId="0" fontId="26" fillId="11" borderId="34" xfId="0" applyFont="1" applyFill="1" applyBorder="1" applyAlignment="1">
      <alignment horizontal="center" vertical="center" shrinkToFit="1"/>
    </xf>
    <xf numFmtId="0" fontId="25" fillId="11" borderId="41" xfId="0" applyFont="1" applyFill="1" applyBorder="1" applyAlignment="1">
      <alignment horizontal="center" vertical="center" shrinkToFit="1"/>
    </xf>
    <xf numFmtId="0" fontId="8" fillId="11" borderId="34" xfId="0" applyFont="1" applyFill="1" applyBorder="1" applyAlignment="1">
      <alignment horizontal="center" vertical="center" wrapText="1"/>
    </xf>
    <xf numFmtId="177" fontId="8" fillId="11" borderId="56" xfId="0" applyNumberFormat="1" applyFont="1" applyFill="1" applyBorder="1" applyAlignment="1">
      <alignment horizontal="center" vertical="center"/>
    </xf>
    <xf numFmtId="0" fontId="28" fillId="11" borderId="37" xfId="0" applyFont="1" applyFill="1" applyBorder="1" applyAlignment="1">
      <alignment horizontal="center"/>
    </xf>
    <xf numFmtId="0" fontId="25" fillId="11" borderId="34" xfId="0" applyFont="1" applyFill="1" applyBorder="1" applyAlignment="1">
      <alignment horizontal="center" vertical="top" wrapText="1"/>
    </xf>
    <xf numFmtId="0" fontId="25" fillId="11" borderId="8"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26" fillId="11" borderId="34" xfId="0" applyFont="1" applyFill="1" applyBorder="1" applyAlignment="1">
      <alignment horizontal="center" vertical="center" wrapText="1"/>
    </xf>
    <xf numFmtId="0" fontId="31" fillId="11" borderId="12" xfId="0" applyFont="1" applyFill="1" applyBorder="1" applyAlignment="1">
      <alignment horizontal="center" vertical="center" wrapText="1"/>
    </xf>
    <xf numFmtId="0" fontId="26" fillId="11" borderId="25" xfId="0" applyFont="1" applyFill="1" applyBorder="1" applyAlignment="1">
      <alignment horizontal="center" vertical="center"/>
    </xf>
    <xf numFmtId="178" fontId="26" fillId="11" borderId="56" xfId="0" applyNumberFormat="1" applyFont="1" applyFill="1" applyBorder="1" applyAlignment="1">
      <alignment horizontal="center" vertical="center"/>
    </xf>
    <xf numFmtId="177" fontId="26" fillId="11" borderId="56" xfId="0" applyNumberFormat="1" applyFont="1" applyFill="1" applyBorder="1" applyAlignment="1">
      <alignment horizontal="center" vertical="center"/>
    </xf>
    <xf numFmtId="0" fontId="26" fillId="11" borderId="48" xfId="0" applyFont="1" applyFill="1" applyBorder="1" applyAlignment="1">
      <alignment vertical="center"/>
    </xf>
    <xf numFmtId="0" fontId="26" fillId="11" borderId="34" xfId="0" applyFont="1" applyFill="1" applyBorder="1" applyAlignment="1">
      <alignment vertical="center"/>
    </xf>
    <xf numFmtId="0" fontId="26" fillId="11" borderId="4" xfId="0" applyFont="1" applyFill="1" applyBorder="1" applyAlignment="1">
      <alignment horizontal="center" vertical="center"/>
    </xf>
    <xf numFmtId="0" fontId="26" fillId="11" borderId="56" xfId="0" applyFont="1" applyFill="1" applyBorder="1" applyAlignment="1">
      <alignment vertical="center"/>
    </xf>
    <xf numFmtId="0" fontId="26" fillId="11" borderId="31" xfId="0" applyFont="1" applyFill="1" applyBorder="1" applyAlignment="1">
      <alignment vertical="center"/>
    </xf>
    <xf numFmtId="0" fontId="26" fillId="11" borderId="1" xfId="0" applyFont="1" applyFill="1" applyBorder="1" applyAlignment="1">
      <alignment vertical="center"/>
    </xf>
    <xf numFmtId="0" fontId="26" fillId="11" borderId="26" xfId="0" applyFont="1" applyFill="1" applyBorder="1" applyAlignment="1">
      <alignment horizontal="center" vertical="center"/>
    </xf>
    <xf numFmtId="0" fontId="26" fillId="11" borderId="2" xfId="0" applyFont="1" applyFill="1" applyBorder="1" applyAlignment="1">
      <alignment vertical="center"/>
    </xf>
    <xf numFmtId="0" fontId="26" fillId="11" borderId="62" xfId="0" applyFont="1" applyFill="1" applyBorder="1" applyAlignment="1">
      <alignment vertical="center"/>
    </xf>
    <xf numFmtId="0" fontId="26" fillId="11" borderId="65" xfId="0" applyFont="1" applyFill="1" applyBorder="1" applyAlignment="1">
      <alignment vertical="center"/>
    </xf>
    <xf numFmtId="0" fontId="26" fillId="0" borderId="0" xfId="0" applyFont="1" applyFill="1">
      <alignment vertical="center"/>
    </xf>
    <xf numFmtId="0" fontId="26" fillId="10" borderId="26" xfId="0" applyFont="1" applyFill="1" applyBorder="1">
      <alignment vertical="center"/>
    </xf>
    <xf numFmtId="0" fontId="26" fillId="10" borderId="25" xfId="0" applyFont="1" applyFill="1" applyBorder="1" applyAlignment="1">
      <alignment horizontal="center" vertical="center"/>
    </xf>
    <xf numFmtId="180" fontId="29" fillId="10" borderId="34" xfId="0" applyNumberFormat="1" applyFont="1" applyFill="1" applyBorder="1">
      <alignment vertical="center"/>
    </xf>
    <xf numFmtId="0" fontId="26" fillId="10" borderId="4" xfId="0" applyFont="1" applyFill="1" applyBorder="1" applyAlignment="1">
      <alignment horizontal="center" vertical="center"/>
    </xf>
    <xf numFmtId="0" fontId="26" fillId="10" borderId="26" xfId="0" applyFont="1" applyFill="1" applyBorder="1" applyAlignment="1">
      <alignment horizontal="center" vertical="center"/>
    </xf>
    <xf numFmtId="0" fontId="25" fillId="11" borderId="16" xfId="0" applyFont="1" applyFill="1" applyBorder="1" applyAlignment="1">
      <alignment horizontal="center" vertical="top" wrapText="1"/>
    </xf>
    <xf numFmtId="0" fontId="25" fillId="11" borderId="43" xfId="0" applyFont="1" applyFill="1" applyBorder="1" applyAlignment="1">
      <alignment horizontal="center" vertical="center" wrapText="1"/>
    </xf>
    <xf numFmtId="0" fontId="25" fillId="11" borderId="16" xfId="0" applyFont="1" applyFill="1" applyBorder="1" applyAlignment="1">
      <alignment horizontal="center" vertical="center" wrapText="1"/>
    </xf>
    <xf numFmtId="0" fontId="31" fillId="11" borderId="41" xfId="0" applyFont="1" applyFill="1" applyBorder="1" applyAlignment="1">
      <alignment horizontal="center" vertical="center" wrapText="1"/>
    </xf>
    <xf numFmtId="0" fontId="28" fillId="11" borderId="37" xfId="0" applyFont="1" applyFill="1" applyBorder="1" applyAlignment="1">
      <alignment horizontal="center" vertical="center"/>
    </xf>
    <xf numFmtId="0" fontId="26" fillId="10" borderId="41" xfId="0" applyFont="1" applyFill="1" applyBorder="1" applyAlignment="1">
      <alignment horizontal="center" vertical="center" wrapText="1"/>
    </xf>
    <xf numFmtId="0" fontId="26" fillId="11" borderId="25" xfId="0" applyFont="1" applyFill="1" applyBorder="1" applyAlignment="1">
      <alignment vertical="center"/>
    </xf>
    <xf numFmtId="178" fontId="26" fillId="11" borderId="84" xfId="0" applyNumberFormat="1" applyFont="1" applyFill="1" applyBorder="1" applyAlignment="1">
      <alignment horizontal="center" vertical="center"/>
    </xf>
    <xf numFmtId="177" fontId="26" fillId="11" borderId="85" xfId="0" applyNumberFormat="1" applyFont="1" applyFill="1" applyBorder="1" applyAlignment="1">
      <alignment horizontal="center" vertical="center"/>
    </xf>
    <xf numFmtId="0" fontId="26" fillId="11" borderId="86" xfId="0" applyFont="1" applyFill="1" applyBorder="1" applyAlignment="1">
      <alignment vertical="center"/>
    </xf>
    <xf numFmtId="0" fontId="26" fillId="11" borderId="87" xfId="0" applyFont="1" applyFill="1" applyBorder="1" applyAlignment="1">
      <alignment vertical="center"/>
    </xf>
    <xf numFmtId="0" fontId="26" fillId="11" borderId="88" xfId="0" applyFont="1" applyFill="1" applyBorder="1" applyAlignment="1">
      <alignment vertical="center"/>
    </xf>
    <xf numFmtId="0" fontId="26" fillId="11" borderId="89" xfId="0" applyFont="1" applyFill="1" applyBorder="1" applyAlignment="1">
      <alignment vertical="center"/>
    </xf>
    <xf numFmtId="0" fontId="25" fillId="10" borderId="72" xfId="0" applyFont="1" applyFill="1" applyBorder="1" applyAlignment="1">
      <alignment horizontal="center" vertical="center" wrapText="1"/>
    </xf>
    <xf numFmtId="0" fontId="26" fillId="10" borderId="73" xfId="0" applyFont="1" applyFill="1" applyBorder="1" applyAlignment="1">
      <alignment horizontal="center" vertical="center" wrapText="1"/>
    </xf>
    <xf numFmtId="0" fontId="26" fillId="11" borderId="73" xfId="0" applyFont="1" applyFill="1" applyBorder="1" applyAlignment="1">
      <alignment horizontal="center" vertical="center" wrapText="1"/>
    </xf>
    <xf numFmtId="0" fontId="26" fillId="11" borderId="73" xfId="0" applyFont="1" applyFill="1" applyBorder="1" applyAlignment="1">
      <alignment horizontal="center" vertical="top" wrapText="1"/>
    </xf>
    <xf numFmtId="0" fontId="26" fillId="11" borderId="73" xfId="0" applyFont="1" applyFill="1" applyBorder="1" applyAlignment="1">
      <alignment horizontal="center" vertical="center"/>
    </xf>
    <xf numFmtId="0" fontId="31" fillId="11" borderId="73" xfId="0" applyFont="1" applyFill="1" applyBorder="1" applyAlignment="1">
      <alignment horizontal="center" vertical="center" wrapText="1"/>
    </xf>
    <xf numFmtId="0" fontId="26" fillId="11" borderId="74" xfId="0" applyFont="1" applyFill="1" applyBorder="1" applyAlignment="1">
      <alignment horizontal="center" vertical="center" wrapText="1"/>
    </xf>
    <xf numFmtId="0" fontId="8" fillId="11" borderId="76" xfId="0" applyFont="1" applyFill="1" applyBorder="1">
      <alignment vertical="center"/>
    </xf>
    <xf numFmtId="0" fontId="8" fillId="11" borderId="76" xfId="0" applyFont="1" applyFill="1" applyBorder="1" applyAlignment="1">
      <alignment horizontal="center" vertical="center"/>
    </xf>
    <xf numFmtId="0" fontId="8" fillId="11" borderId="76" xfId="0" applyFont="1" applyFill="1" applyBorder="1" applyAlignment="1">
      <alignment horizontal="center" vertical="center" shrinkToFit="1"/>
    </xf>
    <xf numFmtId="178" fontId="8" fillId="11" borderId="76" xfId="0" applyNumberFormat="1" applyFont="1" applyFill="1" applyBorder="1" applyAlignment="1">
      <alignment horizontal="center" vertical="center"/>
    </xf>
    <xf numFmtId="177" fontId="8" fillId="11" borderId="76" xfId="0" applyNumberFormat="1" applyFont="1" applyFill="1" applyBorder="1" applyAlignment="1">
      <alignment horizontal="center" vertical="center"/>
    </xf>
    <xf numFmtId="0" fontId="8" fillId="11" borderId="77" xfId="0" applyFont="1" applyFill="1" applyBorder="1" applyAlignment="1">
      <alignment vertical="center"/>
    </xf>
    <xf numFmtId="0" fontId="9" fillId="11" borderId="76" xfId="0" applyFont="1" applyFill="1" applyBorder="1">
      <alignment vertical="center"/>
    </xf>
    <xf numFmtId="0" fontId="9" fillId="11" borderId="76" xfId="0" applyFont="1" applyFill="1" applyBorder="1" applyAlignment="1">
      <alignment horizontal="center" vertical="center"/>
    </xf>
    <xf numFmtId="0" fontId="8" fillId="11" borderId="76" xfId="0" applyFont="1" applyFill="1" applyBorder="1" applyAlignment="1">
      <alignment vertical="center"/>
    </xf>
    <xf numFmtId="0" fontId="9" fillId="11" borderId="79" xfId="0" applyFont="1" applyFill="1" applyBorder="1">
      <alignment vertical="center"/>
    </xf>
    <xf numFmtId="0" fontId="9" fillId="11" borderId="79" xfId="0" applyFont="1" applyFill="1" applyBorder="1" applyAlignment="1">
      <alignment horizontal="center" vertical="center"/>
    </xf>
    <xf numFmtId="0" fontId="8" fillId="11" borderId="79" xfId="0" applyFont="1" applyFill="1" applyBorder="1" applyAlignment="1">
      <alignment horizontal="center" vertical="center"/>
    </xf>
    <xf numFmtId="0" fontId="8" fillId="11" borderId="79" xfId="0" applyFont="1" applyFill="1" applyBorder="1" applyAlignment="1">
      <alignment horizontal="center" vertical="center" shrinkToFit="1"/>
    </xf>
    <xf numFmtId="0" fontId="8" fillId="11" borderId="79" xfId="0" applyFont="1" applyFill="1" applyBorder="1">
      <alignment vertical="center"/>
    </xf>
    <xf numFmtId="0" fontId="8" fillId="11" borderId="79" xfId="0" applyFont="1" applyFill="1" applyBorder="1" applyAlignment="1">
      <alignment vertical="center"/>
    </xf>
    <xf numFmtId="178" fontId="8" fillId="11" borderId="79" xfId="0" applyNumberFormat="1" applyFont="1" applyFill="1" applyBorder="1" applyAlignment="1">
      <alignment horizontal="center" vertical="center"/>
    </xf>
    <xf numFmtId="177" fontId="8" fillId="11" borderId="79" xfId="0" applyNumberFormat="1" applyFont="1" applyFill="1" applyBorder="1" applyAlignment="1">
      <alignment horizontal="center" vertical="center"/>
    </xf>
    <xf numFmtId="0" fontId="8" fillId="11" borderId="80" xfId="0" applyFont="1" applyFill="1" applyBorder="1" applyAlignment="1">
      <alignment vertical="center"/>
    </xf>
    <xf numFmtId="0" fontId="8" fillId="10" borderId="76" xfId="0" applyFont="1" applyFill="1" applyBorder="1" applyAlignment="1">
      <alignment horizontal="center" vertical="center"/>
    </xf>
    <xf numFmtId="179" fontId="10" fillId="10" borderId="76" xfId="1" applyNumberFormat="1" applyFont="1" applyFill="1" applyBorder="1" applyAlignment="1">
      <alignment vertical="center"/>
    </xf>
    <xf numFmtId="0" fontId="8" fillId="10" borderId="79" xfId="0" applyFont="1" applyFill="1" applyBorder="1" applyAlignment="1">
      <alignment horizontal="center" vertical="center"/>
    </xf>
    <xf numFmtId="179" fontId="10" fillId="10" borderId="79" xfId="1" applyNumberFormat="1" applyFont="1" applyFill="1" applyBorder="1" applyAlignment="1">
      <alignment vertical="center"/>
    </xf>
    <xf numFmtId="0" fontId="8" fillId="10" borderId="75" xfId="0" applyFont="1" applyFill="1" applyBorder="1">
      <alignment vertical="center"/>
    </xf>
    <xf numFmtId="0" fontId="8" fillId="10" borderId="78" xfId="0" applyFont="1" applyFill="1" applyBorder="1">
      <alignment vertical="center"/>
    </xf>
    <xf numFmtId="0" fontId="28" fillId="11" borderId="38" xfId="0" applyFont="1" applyFill="1" applyBorder="1" applyAlignment="1">
      <alignment horizontal="center" vertical="center"/>
    </xf>
    <xf numFmtId="0" fontId="25" fillId="11" borderId="34" xfId="0" applyFont="1" applyFill="1" applyBorder="1" applyAlignment="1">
      <alignment horizontal="center" vertical="center" wrapText="1"/>
    </xf>
    <xf numFmtId="0" fontId="31" fillId="11" borderId="34" xfId="0" applyFont="1" applyFill="1" applyBorder="1" applyAlignment="1">
      <alignment horizontal="center" vertical="center" wrapText="1"/>
    </xf>
    <xf numFmtId="0" fontId="26" fillId="11" borderId="27" xfId="0" applyFont="1" applyFill="1" applyBorder="1" applyAlignment="1">
      <alignment horizontal="center" vertical="center" wrapText="1"/>
    </xf>
    <xf numFmtId="176" fontId="8" fillId="11" borderId="56" xfId="0" applyNumberFormat="1" applyFont="1" applyFill="1" applyBorder="1" applyAlignment="1">
      <alignment horizontal="right" vertical="center"/>
    </xf>
    <xf numFmtId="176" fontId="8" fillId="11" borderId="56" xfId="0" applyNumberFormat="1" applyFont="1" applyFill="1" applyBorder="1" applyAlignment="1">
      <alignment horizontal="center" vertical="center"/>
    </xf>
    <xf numFmtId="176" fontId="8" fillId="11" borderId="3" xfId="0" applyNumberFormat="1" applyFont="1" applyFill="1" applyBorder="1" applyAlignment="1">
      <alignment horizontal="center" vertical="center"/>
    </xf>
    <xf numFmtId="176" fontId="8" fillId="11" borderId="56" xfId="0" applyNumberFormat="1" applyFont="1" applyFill="1" applyBorder="1">
      <alignment vertical="center"/>
    </xf>
    <xf numFmtId="176" fontId="8" fillId="11" borderId="56" xfId="0" applyNumberFormat="1" applyFont="1" applyFill="1" applyBorder="1" applyAlignment="1">
      <alignment horizontal="left" vertical="center"/>
    </xf>
    <xf numFmtId="176" fontId="8" fillId="11" borderId="2" xfId="0" applyNumberFormat="1" applyFont="1" applyFill="1" applyBorder="1">
      <alignment vertical="center"/>
    </xf>
    <xf numFmtId="176" fontId="8" fillId="11" borderId="2" xfId="0" applyNumberFormat="1" applyFont="1" applyFill="1" applyBorder="1" applyAlignment="1">
      <alignment horizontal="left" vertical="center"/>
    </xf>
    <xf numFmtId="176" fontId="8" fillId="11" borderId="2" xfId="0" applyNumberFormat="1" applyFont="1" applyFill="1" applyBorder="1" applyAlignment="1">
      <alignment horizontal="center" vertical="center"/>
    </xf>
    <xf numFmtId="176" fontId="8" fillId="11" borderId="62" xfId="0" applyNumberFormat="1" applyFont="1" applyFill="1" applyBorder="1" applyAlignment="1">
      <alignment horizontal="center" vertical="center"/>
    </xf>
    <xf numFmtId="0" fontId="9" fillId="11" borderId="34" xfId="0" applyFont="1" applyFill="1" applyBorder="1" applyAlignment="1">
      <alignment horizontal="center" vertical="center" wrapText="1"/>
    </xf>
    <xf numFmtId="0" fontId="3" fillId="11" borderId="34" xfId="0" applyFont="1" applyFill="1" applyBorder="1" applyAlignment="1">
      <alignment horizontal="center" vertical="center" wrapText="1"/>
    </xf>
    <xf numFmtId="0" fontId="8" fillId="11" borderId="27"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0" borderId="4" xfId="0" applyFont="1" applyFill="1" applyBorder="1">
      <alignment vertical="center"/>
    </xf>
    <xf numFmtId="0" fontId="8" fillId="10" borderId="34" xfId="0" applyFont="1" applyFill="1" applyBorder="1" applyAlignment="1">
      <alignment horizontal="center" vertical="center" wrapText="1"/>
    </xf>
    <xf numFmtId="0" fontId="9" fillId="10" borderId="56" xfId="0" applyFont="1" applyFill="1" applyBorder="1">
      <alignment vertical="center"/>
    </xf>
    <xf numFmtId="179" fontId="10" fillId="10" borderId="56" xfId="1" applyNumberFormat="1" applyFont="1" applyFill="1" applyBorder="1" applyAlignment="1">
      <alignment vertical="center"/>
    </xf>
    <xf numFmtId="179" fontId="10" fillId="10" borderId="56" xfId="1" applyNumberFormat="1" applyFont="1" applyFill="1" applyBorder="1" applyAlignment="1">
      <alignment horizontal="right" vertical="center"/>
    </xf>
    <xf numFmtId="0" fontId="9" fillId="10" borderId="2" xfId="0" applyFont="1" applyFill="1" applyBorder="1">
      <alignment vertical="center"/>
    </xf>
    <xf numFmtId="0" fontId="9" fillId="10" borderId="82" xfId="0" applyFont="1" applyFill="1" applyBorder="1" applyAlignment="1">
      <alignment horizontal="center" vertical="center" wrapText="1"/>
    </xf>
    <xf numFmtId="0" fontId="8" fillId="10" borderId="81" xfId="0" applyFont="1" applyFill="1" applyBorder="1" applyAlignment="1">
      <alignment horizontal="center" vertical="center" wrapText="1"/>
    </xf>
    <xf numFmtId="0" fontId="9" fillId="10" borderId="76" xfId="0" applyFont="1" applyFill="1" applyBorder="1">
      <alignment vertical="center"/>
    </xf>
    <xf numFmtId="179" fontId="10" fillId="10" borderId="76" xfId="1" applyNumberFormat="1" applyFont="1" applyFill="1" applyBorder="1" applyAlignment="1">
      <alignment horizontal="right" vertical="center"/>
    </xf>
    <xf numFmtId="0" fontId="8" fillId="10" borderId="0" xfId="0" applyFont="1" applyFill="1">
      <alignment vertical="center"/>
    </xf>
    <xf numFmtId="0" fontId="8" fillId="10" borderId="15" xfId="0" applyFont="1" applyFill="1" applyBorder="1">
      <alignment vertical="center"/>
    </xf>
    <xf numFmtId="0" fontId="9" fillId="11" borderId="73" xfId="0" applyFont="1" applyFill="1" applyBorder="1" applyAlignment="1">
      <alignment horizontal="center" vertical="center" wrapText="1"/>
    </xf>
    <xf numFmtId="0" fontId="8" fillId="11" borderId="73" xfId="0" applyFont="1" applyFill="1" applyBorder="1" applyAlignment="1">
      <alignment horizontal="center" vertical="top" wrapText="1"/>
    </xf>
    <xf numFmtId="0" fontId="8" fillId="11" borderId="73" xfId="0" applyFont="1" applyFill="1" applyBorder="1" applyAlignment="1">
      <alignment horizontal="center" vertical="center" wrapText="1"/>
    </xf>
    <xf numFmtId="0" fontId="8" fillId="11" borderId="81" xfId="0" applyFont="1" applyFill="1" applyBorder="1" applyAlignment="1">
      <alignment horizontal="center" vertical="center" wrapText="1"/>
    </xf>
    <xf numFmtId="0" fontId="8" fillId="11" borderId="73" xfId="0" applyFont="1" applyFill="1" applyBorder="1" applyAlignment="1">
      <alignment horizontal="center" vertical="center"/>
    </xf>
    <xf numFmtId="0" fontId="3" fillId="11" borderId="81" xfId="0" applyFont="1" applyFill="1" applyBorder="1" applyAlignment="1">
      <alignment horizontal="center" vertical="center" wrapText="1"/>
    </xf>
    <xf numFmtId="0" fontId="25" fillId="11" borderId="56" xfId="0" applyFont="1" applyFill="1" applyBorder="1">
      <alignment vertical="center"/>
    </xf>
    <xf numFmtId="0" fontId="31" fillId="11" borderId="56" xfId="0" applyFont="1" applyFill="1" applyBorder="1" applyAlignment="1">
      <alignment horizontal="center" vertical="center" shrinkToFit="1"/>
    </xf>
    <xf numFmtId="0" fontId="31" fillId="11" borderId="56" xfId="0" applyFont="1" applyFill="1" applyBorder="1" applyAlignment="1">
      <alignment horizontal="center" vertical="center"/>
    </xf>
    <xf numFmtId="0" fontId="31" fillId="11" borderId="56" xfId="0" applyFont="1" applyFill="1" applyBorder="1" applyAlignment="1">
      <alignment horizontal="center" vertical="center" wrapText="1"/>
    </xf>
    <xf numFmtId="179" fontId="29" fillId="11" borderId="56" xfId="1" applyNumberFormat="1" applyFont="1" applyFill="1" applyBorder="1" applyAlignment="1">
      <alignment vertical="center"/>
    </xf>
    <xf numFmtId="176" fontId="31" fillId="11" borderId="56" xfId="0" applyNumberFormat="1" applyFont="1" applyFill="1" applyBorder="1">
      <alignment vertical="center"/>
    </xf>
    <xf numFmtId="176" fontId="31" fillId="11" borderId="56" xfId="0" applyNumberFormat="1" applyFont="1" applyFill="1" applyBorder="1" applyAlignment="1">
      <alignment horizontal="left" vertical="center"/>
    </xf>
    <xf numFmtId="0" fontId="31" fillId="11" borderId="3" xfId="0" applyFont="1" applyFill="1" applyBorder="1" applyAlignment="1">
      <alignment vertical="center"/>
    </xf>
    <xf numFmtId="0" fontId="25" fillId="11" borderId="2" xfId="0" applyFont="1" applyFill="1" applyBorder="1">
      <alignment vertical="center"/>
    </xf>
    <xf numFmtId="0" fontId="31" fillId="11" borderId="2" xfId="0" applyFont="1" applyFill="1" applyBorder="1" applyAlignment="1">
      <alignment horizontal="center" vertical="center" shrinkToFit="1"/>
    </xf>
    <xf numFmtId="0" fontId="31" fillId="11" borderId="2" xfId="0" applyFont="1" applyFill="1" applyBorder="1" applyAlignment="1">
      <alignment horizontal="center" vertical="center"/>
    </xf>
    <xf numFmtId="179" fontId="29" fillId="11" borderId="2" xfId="1" applyNumberFormat="1" applyFont="1" applyFill="1" applyBorder="1" applyAlignment="1">
      <alignment vertical="center"/>
    </xf>
    <xf numFmtId="176" fontId="31" fillId="11" borderId="2" xfId="0" applyNumberFormat="1" applyFont="1" applyFill="1" applyBorder="1">
      <alignment vertical="center"/>
    </xf>
    <xf numFmtId="176" fontId="31" fillId="11" borderId="2" xfId="0" applyNumberFormat="1" applyFont="1" applyFill="1" applyBorder="1" applyAlignment="1">
      <alignment horizontal="left" vertical="center"/>
    </xf>
    <xf numFmtId="0" fontId="31" fillId="11" borderId="62" xfId="0" applyFont="1" applyFill="1" applyBorder="1" applyAlignment="1">
      <alignment vertical="center"/>
    </xf>
    <xf numFmtId="0" fontId="25" fillId="10" borderId="25" xfId="0" applyFont="1" applyFill="1" applyBorder="1" applyAlignment="1">
      <alignment horizontal="center" vertical="center" wrapText="1"/>
    </xf>
    <xf numFmtId="0" fontId="25" fillId="10" borderId="4" xfId="0" applyFont="1" applyFill="1" applyBorder="1">
      <alignment vertical="center"/>
    </xf>
    <xf numFmtId="0" fontId="25" fillId="10" borderId="26" xfId="0" applyFont="1" applyFill="1" applyBorder="1">
      <alignment vertical="center"/>
    </xf>
    <xf numFmtId="0" fontId="32" fillId="0" borderId="0" xfId="0" applyFont="1" applyFill="1">
      <alignment vertical="center"/>
    </xf>
    <xf numFmtId="0" fontId="33" fillId="0" borderId="0" xfId="0" applyFont="1" applyFill="1" applyAlignment="1">
      <alignment horizontal="center" vertical="center"/>
    </xf>
    <xf numFmtId="0" fontId="25" fillId="11" borderId="34" xfId="0" applyFont="1" applyFill="1" applyBorder="1" applyAlignment="1">
      <alignment horizontal="center" vertical="center"/>
    </xf>
    <xf numFmtId="177" fontId="26" fillId="11" borderId="56" xfId="0" applyNumberFormat="1" applyFont="1" applyFill="1" applyBorder="1" applyAlignment="1">
      <alignment vertical="center"/>
    </xf>
    <xf numFmtId="58" fontId="26" fillId="11" borderId="3" xfId="0" applyNumberFormat="1" applyFont="1" applyFill="1" applyBorder="1" applyAlignment="1">
      <alignment horizontal="center" vertical="center"/>
    </xf>
    <xf numFmtId="177" fontId="26" fillId="11" borderId="2" xfId="0" applyNumberFormat="1" applyFont="1" applyFill="1" applyBorder="1" applyAlignment="1">
      <alignment vertical="center"/>
    </xf>
    <xf numFmtId="0" fontId="31" fillId="11" borderId="34" xfId="0" applyFont="1" applyFill="1" applyBorder="1" applyAlignment="1">
      <alignment horizontal="center" vertical="center"/>
    </xf>
    <xf numFmtId="177" fontId="26" fillId="11" borderId="34" xfId="0" applyNumberFormat="1" applyFont="1" applyFill="1" applyBorder="1" applyAlignment="1">
      <alignment horizontal="center" vertical="center"/>
    </xf>
    <xf numFmtId="0" fontId="25" fillId="11" borderId="57" xfId="0" applyFont="1" applyFill="1" applyBorder="1" applyAlignment="1">
      <alignment horizontal="center" vertical="center" wrapText="1"/>
    </xf>
    <xf numFmtId="0" fontId="26" fillId="11" borderId="57" xfId="0" applyFont="1" applyFill="1" applyBorder="1" applyAlignment="1">
      <alignment horizontal="center" vertical="top" wrapText="1"/>
    </xf>
    <xf numFmtId="0" fontId="25" fillId="11" borderId="57" xfId="0" applyFont="1" applyFill="1" applyBorder="1" applyAlignment="1">
      <alignment horizontal="center" vertical="center"/>
    </xf>
    <xf numFmtId="0" fontId="26" fillId="11" borderId="57" xfId="0" applyFont="1" applyFill="1" applyBorder="1" applyAlignment="1">
      <alignment horizontal="center" vertical="center" wrapText="1"/>
    </xf>
    <xf numFmtId="0" fontId="26" fillId="11" borderId="17" xfId="0" applyFont="1" applyFill="1" applyBorder="1" applyAlignment="1">
      <alignment horizontal="center" vertical="center" wrapText="1"/>
    </xf>
    <xf numFmtId="0" fontId="26" fillId="10" borderId="57" xfId="0" applyFont="1" applyFill="1" applyBorder="1" applyAlignment="1">
      <alignment horizontal="center" vertical="center" wrapText="1"/>
    </xf>
    <xf numFmtId="0" fontId="25" fillId="10" borderId="34" xfId="0" applyFont="1" applyFill="1" applyBorder="1" applyAlignment="1">
      <alignment horizontal="right" vertical="center"/>
    </xf>
    <xf numFmtId="179" fontId="29" fillId="10" borderId="34" xfId="1" applyNumberFormat="1" applyFont="1" applyFill="1" applyBorder="1" applyAlignment="1">
      <alignment horizontal="right" vertical="center"/>
    </xf>
    <xf numFmtId="0" fontId="25" fillId="10" borderId="56" xfId="0" applyFont="1" applyFill="1" applyBorder="1" applyAlignment="1">
      <alignment horizontal="right" vertical="center"/>
    </xf>
    <xf numFmtId="179" fontId="29" fillId="10" borderId="56" xfId="1" applyNumberFormat="1" applyFont="1" applyFill="1" applyBorder="1" applyAlignment="1">
      <alignment horizontal="right" vertical="center"/>
    </xf>
    <xf numFmtId="0" fontId="25" fillId="10" borderId="2" xfId="0" applyFont="1" applyFill="1" applyBorder="1" applyAlignment="1">
      <alignment horizontal="right" vertical="center"/>
    </xf>
    <xf numFmtId="179" fontId="29" fillId="10" borderId="2" xfId="1" applyNumberFormat="1" applyFont="1" applyFill="1" applyBorder="1" applyAlignment="1">
      <alignment horizontal="right" vertical="center"/>
    </xf>
    <xf numFmtId="0" fontId="25" fillId="10" borderId="18" xfId="0" applyFont="1" applyFill="1" applyBorder="1" applyAlignment="1">
      <alignment horizontal="center" vertical="center" wrapText="1"/>
    </xf>
    <xf numFmtId="0" fontId="26" fillId="10" borderId="34" xfId="0" applyFont="1" applyFill="1" applyBorder="1" applyAlignment="1">
      <alignment horizontal="center" vertical="center" wrapText="1"/>
    </xf>
    <xf numFmtId="179" fontId="26" fillId="10" borderId="56" xfId="0" applyNumberFormat="1" applyFont="1" applyFill="1" applyBorder="1">
      <alignment vertical="center"/>
    </xf>
    <xf numFmtId="179" fontId="29" fillId="10" borderId="56" xfId="0" applyNumberFormat="1" applyFont="1" applyFill="1" applyBorder="1">
      <alignment vertical="center"/>
    </xf>
    <xf numFmtId="179" fontId="26" fillId="10" borderId="2" xfId="0" applyNumberFormat="1" applyFont="1" applyFill="1" applyBorder="1">
      <alignment vertical="center"/>
    </xf>
    <xf numFmtId="179" fontId="29" fillId="10" borderId="2" xfId="0" applyNumberFormat="1" applyFont="1" applyFill="1" applyBorder="1">
      <alignment vertical="center"/>
    </xf>
    <xf numFmtId="179" fontId="26" fillId="11" borderId="56" xfId="0" applyNumberFormat="1" applyFont="1" applyFill="1" applyBorder="1">
      <alignment vertical="center"/>
    </xf>
    <xf numFmtId="0" fontId="26" fillId="11" borderId="3" xfId="0" applyFont="1" applyFill="1" applyBorder="1" applyAlignment="1">
      <alignment horizontal="left" vertical="center"/>
    </xf>
    <xf numFmtId="179" fontId="26" fillId="11" borderId="2" xfId="0" applyNumberFormat="1" applyFont="1" applyFill="1" applyBorder="1">
      <alignment vertical="center"/>
    </xf>
    <xf numFmtId="0" fontId="26" fillId="11" borderId="62" xfId="0" applyFont="1" applyFill="1" applyBorder="1" applyAlignment="1">
      <alignment horizontal="left" vertical="center"/>
    </xf>
    <xf numFmtId="179" fontId="29" fillId="10" borderId="34" xfId="0" applyNumberFormat="1" applyFont="1" applyFill="1" applyBorder="1">
      <alignment vertical="center"/>
    </xf>
    <xf numFmtId="0" fontId="26" fillId="11" borderId="27" xfId="0" applyFont="1" applyFill="1" applyBorder="1" applyAlignment="1">
      <alignment horizontal="left" vertical="center"/>
    </xf>
    <xf numFmtId="0" fontId="29" fillId="11" borderId="34" xfId="0" applyFont="1" applyFill="1" applyBorder="1" applyAlignment="1">
      <alignment horizontal="center" vertical="center"/>
    </xf>
    <xf numFmtId="0" fontId="25" fillId="11" borderId="34" xfId="0" applyFont="1" applyFill="1" applyBorder="1" applyAlignment="1">
      <alignment vertical="center" wrapText="1"/>
    </xf>
    <xf numFmtId="0" fontId="26" fillId="11" borderId="34" xfId="0" applyFont="1" applyFill="1" applyBorder="1" applyAlignment="1">
      <alignment vertical="center" wrapText="1"/>
    </xf>
    <xf numFmtId="0" fontId="26" fillId="11" borderId="27" xfId="0" applyFont="1" applyFill="1" applyBorder="1" applyAlignment="1">
      <alignment vertical="center" wrapText="1"/>
    </xf>
    <xf numFmtId="0" fontId="31" fillId="11" borderId="56" xfId="0" applyFont="1" applyFill="1" applyBorder="1" applyAlignment="1">
      <alignment horizontal="right" vertical="center"/>
    </xf>
    <xf numFmtId="0" fontId="31" fillId="11" borderId="56" xfId="0" applyFont="1" applyFill="1" applyBorder="1">
      <alignment vertical="center"/>
    </xf>
    <xf numFmtId="0" fontId="31" fillId="11" borderId="3" xfId="0" applyFont="1" applyFill="1" applyBorder="1" applyAlignment="1">
      <alignment horizontal="center" vertical="center"/>
    </xf>
    <xf numFmtId="0" fontId="31" fillId="11" borderId="2" xfId="0" applyFont="1" applyFill="1" applyBorder="1" applyAlignment="1">
      <alignment horizontal="right" vertical="center"/>
    </xf>
    <xf numFmtId="0" fontId="31" fillId="11" borderId="2" xfId="0" applyFont="1" applyFill="1" applyBorder="1">
      <alignment vertical="center"/>
    </xf>
    <xf numFmtId="0" fontId="31" fillId="11" borderId="62" xfId="0" applyFont="1" applyFill="1" applyBorder="1" applyAlignment="1">
      <alignment horizontal="center" vertical="center"/>
    </xf>
    <xf numFmtId="180" fontId="29" fillId="11" borderId="56" xfId="0" applyNumberFormat="1" applyFont="1" applyFill="1" applyBorder="1" applyAlignment="1">
      <alignment vertical="center"/>
    </xf>
    <xf numFmtId="180" fontId="29" fillId="11" borderId="2" xfId="0" applyNumberFormat="1" applyFont="1" applyFill="1" applyBorder="1" applyAlignment="1">
      <alignment vertical="center"/>
    </xf>
    <xf numFmtId="0" fontId="8" fillId="11" borderId="83" xfId="0" applyFont="1" applyFill="1" applyBorder="1" applyAlignment="1">
      <alignment vertical="center"/>
    </xf>
    <xf numFmtId="0" fontId="26" fillId="11" borderId="32" xfId="0" applyFont="1" applyFill="1" applyBorder="1" applyAlignment="1">
      <alignment horizontal="center" vertical="center" wrapText="1"/>
    </xf>
    <xf numFmtId="0" fontId="8" fillId="11" borderId="40" xfId="0" applyFont="1" applyFill="1" applyBorder="1" applyAlignment="1">
      <alignment vertical="center"/>
    </xf>
    <xf numFmtId="0" fontId="31" fillId="11" borderId="46" xfId="0" applyFont="1" applyFill="1" applyBorder="1" applyAlignment="1">
      <alignment horizontal="center" vertical="center" wrapText="1"/>
    </xf>
    <xf numFmtId="0" fontId="26" fillId="11" borderId="90" xfId="0" applyFont="1" applyFill="1" applyBorder="1" applyAlignment="1">
      <alignment horizontal="center" vertical="center"/>
    </xf>
    <xf numFmtId="0" fontId="26" fillId="10" borderId="55" xfId="0" applyFont="1" applyFill="1" applyBorder="1" applyAlignment="1">
      <alignment vertical="center"/>
    </xf>
    <xf numFmtId="180" fontId="29" fillId="10" borderId="55" xfId="0" applyNumberFormat="1" applyFont="1" applyFill="1" applyBorder="1">
      <alignment vertical="center"/>
    </xf>
    <xf numFmtId="178" fontId="8" fillId="11" borderId="84" xfId="0" applyNumberFormat="1" applyFont="1" applyFill="1" applyBorder="1" applyAlignment="1">
      <alignment horizontal="center" vertical="center"/>
    </xf>
    <xf numFmtId="178" fontId="8" fillId="11" borderId="86" xfId="0" applyNumberFormat="1" applyFont="1" applyFill="1" applyBorder="1" applyAlignment="1">
      <alignment horizontal="center" vertical="center"/>
    </xf>
    <xf numFmtId="178" fontId="26" fillId="11" borderId="34" xfId="0" applyNumberFormat="1" applyFont="1" applyFill="1" applyBorder="1" applyAlignment="1">
      <alignment horizontal="center" vertical="center"/>
    </xf>
    <xf numFmtId="0" fontId="26" fillId="11" borderId="16" xfId="0" applyFont="1" applyFill="1" applyBorder="1" applyAlignment="1">
      <alignment horizontal="center" vertical="center" wrapText="1"/>
    </xf>
    <xf numFmtId="0" fontId="26" fillId="11" borderId="16" xfId="0" applyFont="1" applyFill="1" applyBorder="1" applyAlignment="1">
      <alignment horizontal="center" vertical="center"/>
    </xf>
    <xf numFmtId="0" fontId="8" fillId="11" borderId="73" xfId="0" applyFont="1" applyFill="1" applyBorder="1" applyAlignment="1">
      <alignment horizontal="center" vertical="center" shrinkToFit="1"/>
    </xf>
    <xf numFmtId="179" fontId="10" fillId="10" borderId="73" xfId="1" applyNumberFormat="1" applyFont="1" applyFill="1" applyBorder="1" applyAlignment="1">
      <alignment vertical="center"/>
    </xf>
    <xf numFmtId="0" fontId="25" fillId="10" borderId="91" xfId="0" applyFont="1" applyFill="1" applyBorder="1" applyAlignment="1">
      <alignment horizontal="center" vertical="center" wrapText="1"/>
    </xf>
    <xf numFmtId="0" fontId="26" fillId="11" borderId="92" xfId="0" applyFont="1" applyFill="1" applyBorder="1" applyAlignment="1">
      <alignment horizontal="center" vertical="center" wrapText="1"/>
    </xf>
    <xf numFmtId="0" fontId="26" fillId="11" borderId="92" xfId="0" applyFont="1" applyFill="1" applyBorder="1" applyAlignment="1">
      <alignment horizontal="center" vertical="top" wrapText="1"/>
    </xf>
    <xf numFmtId="0" fontId="26" fillId="10" borderId="92" xfId="0" applyFont="1" applyFill="1" applyBorder="1" applyAlignment="1">
      <alignment horizontal="center" vertical="center" wrapText="1"/>
    </xf>
    <xf numFmtId="0" fontId="26" fillId="11" borderId="92" xfId="0" applyFont="1" applyFill="1" applyBorder="1" applyAlignment="1">
      <alignment horizontal="center" vertical="center"/>
    </xf>
    <xf numFmtId="0" fontId="31" fillId="11" borderId="92" xfId="0" applyFont="1" applyFill="1" applyBorder="1" applyAlignment="1">
      <alignment horizontal="center" vertical="center" wrapText="1"/>
    </xf>
    <xf numFmtId="0" fontId="26" fillId="11" borderId="93" xfId="0" applyFont="1" applyFill="1" applyBorder="1" applyAlignment="1">
      <alignment horizontal="center" vertical="center" wrapText="1"/>
    </xf>
    <xf numFmtId="0" fontId="9" fillId="10" borderId="34" xfId="0" applyFont="1" applyFill="1" applyBorder="1">
      <alignment vertical="center"/>
    </xf>
    <xf numFmtId="176" fontId="8" fillId="11" borderId="34" xfId="0" applyNumberFormat="1" applyFont="1" applyFill="1" applyBorder="1" applyAlignment="1">
      <alignment horizontal="right" vertical="center"/>
    </xf>
    <xf numFmtId="0" fontId="9" fillId="10" borderId="42" xfId="0" applyFont="1" applyFill="1" applyBorder="1" applyAlignment="1">
      <alignment horizontal="center" vertical="center" wrapText="1"/>
    </xf>
    <xf numFmtId="0" fontId="9" fillId="11" borderId="41" xfId="0" applyFont="1" applyFill="1" applyBorder="1" applyAlignment="1">
      <alignment horizontal="center" vertical="center" wrapText="1"/>
    </xf>
    <xf numFmtId="0" fontId="8" fillId="11" borderId="41" xfId="0" applyFont="1" applyFill="1" applyBorder="1" applyAlignment="1">
      <alignment horizontal="center" vertical="top" wrapText="1"/>
    </xf>
    <xf numFmtId="0" fontId="8" fillId="11" borderId="41"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1" borderId="41" xfId="0" applyFont="1" applyFill="1" applyBorder="1" applyAlignment="1">
      <alignment horizontal="center" vertical="center"/>
    </xf>
    <xf numFmtId="0" fontId="3" fillId="11" borderId="41" xfId="0" applyFont="1" applyFill="1" applyBorder="1" applyAlignment="1">
      <alignment horizontal="center" vertical="center" wrapText="1"/>
    </xf>
    <xf numFmtId="0" fontId="8" fillId="11" borderId="46"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8" fillId="11" borderId="55" xfId="0" applyNumberFormat="1" applyFont="1" applyFill="1" applyBorder="1" applyAlignment="1">
      <alignment horizontal="center" vertical="center"/>
    </xf>
    <xf numFmtId="0" fontId="26" fillId="11" borderId="55" xfId="0" applyFont="1" applyFill="1" applyBorder="1" applyAlignment="1">
      <alignment horizontal="center" vertical="center"/>
    </xf>
    <xf numFmtId="0" fontId="2" fillId="0" borderId="24" xfId="0" applyFont="1" applyFill="1" applyBorder="1">
      <alignment vertical="center"/>
    </xf>
    <xf numFmtId="0" fontId="28" fillId="11" borderId="39" xfId="0" applyFont="1" applyFill="1" applyBorder="1" applyAlignment="1">
      <alignment horizontal="center"/>
    </xf>
    <xf numFmtId="0" fontId="8" fillId="10" borderId="0" xfId="0" applyFont="1" applyFill="1" applyBorder="1">
      <alignment vertical="center"/>
    </xf>
    <xf numFmtId="0" fontId="9" fillId="11" borderId="73" xfId="0" applyFont="1" applyFill="1" applyBorder="1">
      <alignment vertical="center"/>
    </xf>
    <xf numFmtId="0" fontId="9" fillId="10" borderId="73" xfId="0" applyFont="1" applyFill="1" applyBorder="1">
      <alignment vertical="center"/>
    </xf>
    <xf numFmtId="0" fontId="9" fillId="10" borderId="91" xfId="0" applyFont="1" applyFill="1" applyBorder="1" applyAlignment="1">
      <alignment horizontal="center" vertical="center" wrapText="1"/>
    </xf>
    <xf numFmtId="0" fontId="9" fillId="11" borderId="92" xfId="0" applyFont="1" applyFill="1" applyBorder="1" applyAlignment="1">
      <alignment horizontal="center" vertical="center" wrapText="1"/>
    </xf>
    <xf numFmtId="0" fontId="8" fillId="11" borderId="92" xfId="0" applyFont="1" applyFill="1" applyBorder="1" applyAlignment="1">
      <alignment horizontal="center" vertical="center" wrapText="1"/>
    </xf>
    <xf numFmtId="0" fontId="8" fillId="10" borderId="92" xfId="0" applyFont="1" applyFill="1" applyBorder="1" applyAlignment="1">
      <alignment horizontal="center" vertical="center" wrapText="1"/>
    </xf>
    <xf numFmtId="0" fontId="26" fillId="11" borderId="41" xfId="0" applyFont="1" applyFill="1" applyBorder="1" applyAlignment="1">
      <alignment horizontal="center" vertical="top" wrapText="1"/>
    </xf>
    <xf numFmtId="0" fontId="26" fillId="11" borderId="41" xfId="0" applyFont="1" applyFill="1" applyBorder="1" applyAlignment="1">
      <alignment horizontal="center" vertical="center"/>
    </xf>
    <xf numFmtId="0" fontId="26" fillId="11" borderId="46" xfId="0" applyFont="1" applyFill="1" applyBorder="1" applyAlignment="1">
      <alignment horizontal="center" vertical="center" wrapText="1"/>
    </xf>
    <xf numFmtId="0" fontId="29" fillId="11" borderId="41" xfId="0" applyFont="1" applyFill="1" applyBorder="1" applyAlignment="1">
      <alignment horizontal="center" vertical="center"/>
    </xf>
    <xf numFmtId="0" fontId="26" fillId="10" borderId="30" xfId="0" applyFont="1" applyFill="1" applyBorder="1">
      <alignment vertical="center"/>
    </xf>
    <xf numFmtId="0" fontId="26" fillId="11" borderId="16" xfId="0" applyFont="1" applyFill="1" applyBorder="1">
      <alignment vertical="center"/>
    </xf>
    <xf numFmtId="180" fontId="29" fillId="11" borderId="16" xfId="0" applyNumberFormat="1" applyFont="1" applyFill="1" applyBorder="1" applyAlignment="1">
      <alignment vertical="center"/>
    </xf>
    <xf numFmtId="0" fontId="26" fillId="11" borderId="33" xfId="0" applyFont="1" applyFill="1" applyBorder="1" applyAlignment="1">
      <alignment horizontal="center" vertical="center"/>
    </xf>
    <xf numFmtId="0" fontId="26" fillId="11" borderId="55" xfId="0" applyFont="1" applyFill="1" applyBorder="1" applyAlignment="1">
      <alignment horizontal="center" vertical="top" wrapText="1"/>
    </xf>
    <xf numFmtId="0" fontId="29" fillId="11" borderId="55" xfId="0" applyFont="1" applyFill="1" applyBorder="1" applyAlignment="1">
      <alignment horizontal="center" vertical="center"/>
    </xf>
    <xf numFmtId="0" fontId="26" fillId="10" borderId="55" xfId="0" applyFont="1" applyFill="1" applyBorder="1" applyAlignment="1">
      <alignment horizontal="center" vertical="center" wrapText="1"/>
    </xf>
    <xf numFmtId="0" fontId="25" fillId="11" borderId="55" xfId="0" applyFont="1" applyFill="1" applyBorder="1" applyAlignment="1">
      <alignment vertical="center" wrapText="1"/>
    </xf>
    <xf numFmtId="0" fontId="26" fillId="11" borderId="55" xfId="0" applyFont="1" applyFill="1" applyBorder="1" applyAlignment="1">
      <alignment vertical="center" wrapText="1"/>
    </xf>
    <xf numFmtId="0" fontId="26" fillId="11" borderId="40" xfId="0" applyFont="1" applyFill="1" applyBorder="1" applyAlignment="1">
      <alignment vertical="center" wrapText="1"/>
    </xf>
    <xf numFmtId="0" fontId="26" fillId="11" borderId="57" xfId="0" applyFont="1" applyFill="1" applyBorder="1">
      <alignment vertical="center"/>
    </xf>
    <xf numFmtId="0" fontId="26" fillId="11" borderId="57" xfId="0" applyFont="1" applyFill="1" applyBorder="1" applyAlignment="1">
      <alignment horizontal="center" vertical="center"/>
    </xf>
    <xf numFmtId="0" fontId="31" fillId="11" borderId="57" xfId="0" applyFont="1" applyFill="1" applyBorder="1" applyAlignment="1">
      <alignment horizontal="center" vertical="center"/>
    </xf>
    <xf numFmtId="0" fontId="31" fillId="11" borderId="57" xfId="0" applyFont="1" applyFill="1" applyBorder="1" applyAlignment="1">
      <alignment horizontal="right" vertical="center"/>
    </xf>
    <xf numFmtId="0" fontId="25" fillId="10" borderId="57" xfId="0" applyFont="1" applyFill="1" applyBorder="1" applyAlignment="1">
      <alignment horizontal="right" vertical="center"/>
    </xf>
    <xf numFmtId="179" fontId="29" fillId="10" borderId="57" xfId="0" applyNumberFormat="1" applyFont="1" applyFill="1" applyBorder="1">
      <alignment vertical="center"/>
    </xf>
    <xf numFmtId="0" fontId="31" fillId="11" borderId="57" xfId="0" applyFont="1" applyFill="1" applyBorder="1">
      <alignment vertical="center"/>
    </xf>
    <xf numFmtId="0" fontId="31" fillId="11" borderId="94" xfId="0" applyFont="1" applyFill="1" applyBorder="1" applyAlignment="1">
      <alignment horizontal="center" vertical="center"/>
    </xf>
    <xf numFmtId="0" fontId="25" fillId="11" borderId="41" xfId="0" applyFont="1" applyFill="1" applyBorder="1" applyAlignment="1">
      <alignment horizontal="center" vertical="center"/>
    </xf>
    <xf numFmtId="0" fontId="26" fillId="11" borderId="16" xfId="0" applyFont="1" applyFill="1" applyBorder="1" applyAlignment="1">
      <alignment horizontal="center" vertical="center" shrinkToFit="1"/>
    </xf>
    <xf numFmtId="179" fontId="26" fillId="11" borderId="16" xfId="0" applyNumberFormat="1" applyFont="1" applyFill="1" applyBorder="1">
      <alignment vertical="center"/>
    </xf>
    <xf numFmtId="0" fontId="25" fillId="10" borderId="16" xfId="0" applyFont="1" applyFill="1" applyBorder="1" applyAlignment="1">
      <alignment horizontal="right" vertical="center"/>
    </xf>
    <xf numFmtId="179" fontId="29" fillId="10" borderId="16" xfId="0" applyNumberFormat="1" applyFont="1" applyFill="1" applyBorder="1">
      <alignment vertical="center"/>
    </xf>
    <xf numFmtId="0" fontId="26" fillId="11" borderId="33" xfId="0" applyFont="1" applyFill="1" applyBorder="1" applyAlignment="1">
      <alignment horizontal="left" vertical="center"/>
    </xf>
    <xf numFmtId="0" fontId="28" fillId="11" borderId="39" xfId="0" applyFont="1" applyFill="1" applyBorder="1" applyAlignment="1">
      <alignment horizontal="center" vertical="center"/>
    </xf>
    <xf numFmtId="0" fontId="25" fillId="11" borderId="16" xfId="0" applyFont="1" applyFill="1" applyBorder="1" applyAlignment="1">
      <alignment horizontal="center" vertical="center"/>
    </xf>
    <xf numFmtId="0" fontId="31" fillId="11" borderId="16" xfId="0" applyFont="1" applyFill="1" applyBorder="1" applyAlignment="1">
      <alignment horizontal="center" vertical="center" shrinkToFit="1"/>
    </xf>
    <xf numFmtId="0" fontId="25" fillId="11" borderId="16" xfId="0" applyFont="1" applyFill="1" applyBorder="1" applyAlignment="1">
      <alignment horizontal="right" vertical="center"/>
    </xf>
    <xf numFmtId="179" fontId="29" fillId="10" borderId="16" xfId="1" applyNumberFormat="1" applyFont="1" applyFill="1" applyBorder="1" applyAlignment="1">
      <alignment horizontal="right" vertical="center"/>
    </xf>
    <xf numFmtId="0" fontId="26" fillId="11" borderId="95" xfId="0" applyFont="1" applyFill="1" applyBorder="1" applyAlignment="1">
      <alignment horizontal="center" vertical="center"/>
    </xf>
    <xf numFmtId="177" fontId="8" fillId="11" borderId="16" xfId="0" applyNumberFormat="1" applyFont="1" applyFill="1" applyBorder="1" applyAlignment="1">
      <alignment horizontal="center" vertical="center"/>
    </xf>
    <xf numFmtId="0" fontId="25" fillId="11" borderId="16" xfId="0" applyFont="1" applyFill="1" applyBorder="1">
      <alignment vertical="center"/>
    </xf>
    <xf numFmtId="0" fontId="31" fillId="11" borderId="16" xfId="0" applyFont="1" applyFill="1" applyBorder="1" applyAlignment="1">
      <alignment horizontal="center" vertical="center"/>
    </xf>
    <xf numFmtId="0" fontId="31" fillId="11" borderId="16" xfId="0" applyFont="1" applyFill="1" applyBorder="1" applyAlignment="1">
      <alignment horizontal="center" vertical="center" wrapText="1"/>
    </xf>
    <xf numFmtId="179" fontId="29" fillId="11" borderId="16" xfId="1" applyNumberFormat="1" applyFont="1" applyFill="1" applyBorder="1" applyAlignment="1">
      <alignment vertical="center"/>
    </xf>
    <xf numFmtId="176" fontId="31" fillId="11" borderId="16" xfId="0" applyNumberFormat="1" applyFont="1" applyFill="1" applyBorder="1">
      <alignment vertical="center"/>
    </xf>
    <xf numFmtId="0" fontId="31" fillId="11" borderId="46" xfId="0" applyFont="1" applyFill="1" applyBorder="1" applyAlignment="1">
      <alignment vertical="center"/>
    </xf>
    <xf numFmtId="0" fontId="8" fillId="10" borderId="96" xfId="0" applyFont="1" applyFill="1" applyBorder="1">
      <alignment vertical="center"/>
    </xf>
    <xf numFmtId="0" fontId="8" fillId="11" borderId="97" xfId="0" applyFont="1" applyFill="1" applyBorder="1" applyAlignment="1">
      <alignment vertical="center"/>
    </xf>
    <xf numFmtId="0" fontId="9" fillId="10" borderId="98" xfId="0" applyFont="1" applyFill="1" applyBorder="1">
      <alignment vertical="center"/>
    </xf>
    <xf numFmtId="0" fontId="9" fillId="11" borderId="99" xfId="0" applyFont="1" applyFill="1" applyBorder="1">
      <alignment vertical="center"/>
    </xf>
    <xf numFmtId="0" fontId="8" fillId="11" borderId="99" xfId="0" applyFont="1" applyFill="1" applyBorder="1" applyAlignment="1">
      <alignment horizontal="center" vertical="center"/>
    </xf>
    <xf numFmtId="0" fontId="8" fillId="11" borderId="99" xfId="0" applyFont="1" applyFill="1" applyBorder="1" applyAlignment="1">
      <alignment horizontal="center" vertical="center" shrinkToFit="1"/>
    </xf>
    <xf numFmtId="179" fontId="10" fillId="10" borderId="99" xfId="1" applyNumberFormat="1" applyFont="1" applyFill="1" applyBorder="1" applyAlignment="1">
      <alignment vertical="center"/>
    </xf>
    <xf numFmtId="0" fontId="8" fillId="11" borderId="57" xfId="0" applyFont="1" applyFill="1" applyBorder="1" applyAlignment="1">
      <alignment horizontal="center" vertical="center"/>
    </xf>
    <xf numFmtId="178" fontId="8" fillId="11" borderId="100" xfId="0" applyNumberFormat="1" applyFont="1" applyFill="1" applyBorder="1" applyAlignment="1">
      <alignment horizontal="center" vertical="center"/>
    </xf>
    <xf numFmtId="177" fontId="8" fillId="11" borderId="99" xfId="0" applyNumberFormat="1" applyFont="1" applyFill="1" applyBorder="1" applyAlignment="1">
      <alignment horizontal="center" vertical="center"/>
    </xf>
    <xf numFmtId="177" fontId="8" fillId="11" borderId="57" xfId="0" applyNumberFormat="1" applyFont="1" applyFill="1" applyBorder="1" applyAlignment="1">
      <alignment horizontal="center" vertical="center"/>
    </xf>
    <xf numFmtId="0" fontId="8" fillId="11" borderId="101" xfId="0" applyFont="1" applyFill="1" applyBorder="1" applyAlignment="1">
      <alignment vertical="center"/>
    </xf>
    <xf numFmtId="0" fontId="8" fillId="10" borderId="102" xfId="0" applyFont="1" applyFill="1" applyBorder="1">
      <alignment vertical="center"/>
    </xf>
    <xf numFmtId="0" fontId="9" fillId="11" borderId="55" xfId="0" applyFont="1" applyFill="1" applyBorder="1">
      <alignment vertical="center"/>
    </xf>
    <xf numFmtId="0" fontId="8" fillId="11" borderId="55" xfId="0" applyFont="1" applyFill="1" applyBorder="1" applyAlignment="1">
      <alignment horizontal="center" vertical="center"/>
    </xf>
    <xf numFmtId="0" fontId="8" fillId="11" borderId="55" xfId="0" applyFont="1" applyFill="1" applyBorder="1" applyAlignment="1">
      <alignment horizontal="center" vertical="center" shrinkToFit="1"/>
    </xf>
    <xf numFmtId="0" fontId="9" fillId="10" borderId="55" xfId="0" applyFont="1" applyFill="1" applyBorder="1">
      <alignment vertical="center"/>
    </xf>
    <xf numFmtId="179" fontId="10" fillId="10" borderId="55" xfId="1" applyNumberFormat="1" applyFont="1" applyFill="1" applyBorder="1" applyAlignment="1">
      <alignment vertical="center"/>
    </xf>
    <xf numFmtId="176" fontId="8" fillId="11" borderId="55" xfId="0" applyNumberFormat="1" applyFont="1" applyFill="1" applyBorder="1" applyAlignment="1">
      <alignment horizontal="right" vertical="center"/>
    </xf>
    <xf numFmtId="176" fontId="8" fillId="11" borderId="40" xfId="0" applyNumberFormat="1" applyFont="1" applyFill="1" applyBorder="1" applyAlignment="1">
      <alignment horizontal="center" vertical="center"/>
    </xf>
    <xf numFmtId="176" fontId="8" fillId="11" borderId="103" xfId="0" applyNumberFormat="1" applyFont="1" applyFill="1" applyBorder="1" applyAlignment="1">
      <alignment horizontal="center" vertical="center"/>
    </xf>
    <xf numFmtId="0" fontId="8" fillId="10" borderId="104" xfId="0" applyFont="1" applyFill="1" applyBorder="1">
      <alignment vertical="center"/>
    </xf>
    <xf numFmtId="0" fontId="9" fillId="11" borderId="57" xfId="0" applyFont="1" applyFill="1" applyBorder="1">
      <alignment vertical="center"/>
    </xf>
    <xf numFmtId="0" fontId="8" fillId="11" borderId="57" xfId="0" applyFont="1" applyFill="1" applyBorder="1" applyAlignment="1">
      <alignment horizontal="center" vertical="center" shrinkToFit="1"/>
    </xf>
    <xf numFmtId="0" fontId="9" fillId="10" borderId="16" xfId="0" applyFont="1" applyFill="1" applyBorder="1">
      <alignment vertical="center"/>
    </xf>
    <xf numFmtId="179" fontId="10" fillId="10" borderId="16" xfId="1" applyNumberFormat="1" applyFont="1" applyFill="1" applyBorder="1" applyAlignment="1">
      <alignment vertical="center"/>
    </xf>
    <xf numFmtId="176" fontId="8" fillId="11" borderId="16" xfId="0" applyNumberFormat="1" applyFont="1" applyFill="1" applyBorder="1" applyAlignment="1">
      <alignment horizontal="right" vertical="center"/>
    </xf>
    <xf numFmtId="176" fontId="8" fillId="11" borderId="57" xfId="0" applyNumberFormat="1" applyFont="1" applyFill="1" applyBorder="1" applyAlignment="1">
      <alignment horizontal="center" vertical="center"/>
    </xf>
    <xf numFmtId="176" fontId="8" fillId="11" borderId="94" xfId="0" applyNumberFormat="1" applyFont="1" applyFill="1" applyBorder="1" applyAlignment="1">
      <alignment horizontal="center" vertical="center"/>
    </xf>
    <xf numFmtId="0" fontId="8" fillId="11" borderId="81" xfId="0" applyFont="1" applyFill="1" applyBorder="1">
      <alignment vertical="center"/>
    </xf>
    <xf numFmtId="0" fontId="8" fillId="11" borderId="81" xfId="0" applyFont="1" applyFill="1" applyBorder="1" applyAlignment="1">
      <alignment horizontal="center" vertical="center"/>
    </xf>
    <xf numFmtId="0" fontId="8" fillId="11" borderId="81" xfId="0" applyFont="1" applyFill="1" applyBorder="1" applyAlignment="1">
      <alignment horizontal="center" vertical="center" shrinkToFit="1"/>
    </xf>
    <xf numFmtId="0" fontId="8" fillId="10" borderId="81" xfId="0" applyFont="1" applyFill="1" applyBorder="1" applyAlignment="1">
      <alignment horizontal="center" vertical="center"/>
    </xf>
    <xf numFmtId="179" fontId="10" fillId="10" borderId="81" xfId="1" applyNumberFormat="1" applyFont="1" applyFill="1" applyBorder="1" applyAlignment="1">
      <alignment vertical="center"/>
    </xf>
    <xf numFmtId="177" fontId="8" fillId="11" borderId="81" xfId="0" applyNumberFormat="1" applyFont="1" applyFill="1" applyBorder="1" applyAlignment="1">
      <alignment horizontal="center" vertical="center"/>
    </xf>
    <xf numFmtId="0" fontId="26" fillId="11" borderId="105" xfId="0" applyFont="1" applyFill="1" applyBorder="1" applyAlignment="1">
      <alignment horizontal="center" vertical="center"/>
    </xf>
    <xf numFmtId="177" fontId="8" fillId="11" borderId="55" xfId="0" applyNumberFormat="1" applyFont="1" applyFill="1" applyBorder="1" applyAlignment="1">
      <alignment horizontal="center" vertical="center"/>
    </xf>
    <xf numFmtId="0" fontId="8" fillId="11" borderId="99" xfId="0" applyFont="1" applyFill="1" applyBorder="1">
      <alignment vertical="center"/>
    </xf>
    <xf numFmtId="0" fontId="8" fillId="10" borderId="106" xfId="0" applyFont="1" applyFill="1" applyBorder="1" applyAlignment="1">
      <alignment horizontal="center" vertical="center"/>
    </xf>
    <xf numFmtId="179" fontId="10" fillId="10" borderId="106" xfId="1" applyNumberFormat="1" applyFont="1" applyFill="1" applyBorder="1" applyAlignment="1">
      <alignment vertical="center"/>
    </xf>
    <xf numFmtId="0" fontId="31" fillId="11" borderId="5" xfId="0" applyFont="1" applyFill="1" applyBorder="1" applyAlignment="1">
      <alignment horizontal="center" vertical="center" wrapText="1"/>
    </xf>
    <xf numFmtId="0" fontId="30" fillId="11" borderId="39" xfId="0" applyFont="1" applyFill="1" applyBorder="1" applyAlignment="1">
      <alignment horizontal="center" vertical="center"/>
    </xf>
    <xf numFmtId="0" fontId="8" fillId="11" borderId="107" xfId="0" applyFont="1" applyFill="1" applyBorder="1" applyAlignment="1">
      <alignment horizontal="center" vertical="center" wrapText="1"/>
    </xf>
    <xf numFmtId="0" fontId="9" fillId="10" borderId="108" xfId="0" applyFont="1" applyFill="1" applyBorder="1">
      <alignment vertical="center"/>
    </xf>
    <xf numFmtId="0" fontId="8" fillId="11" borderId="106" xfId="0" applyFont="1" applyFill="1" applyBorder="1" applyAlignment="1">
      <alignment horizontal="center" vertical="center" wrapText="1"/>
    </xf>
    <xf numFmtId="0" fontId="8" fillId="11" borderId="106" xfId="0" applyFont="1" applyFill="1" applyBorder="1" applyAlignment="1">
      <alignment horizontal="center" vertical="top" wrapText="1"/>
    </xf>
    <xf numFmtId="0" fontId="30" fillId="11" borderId="38" xfId="0" applyFont="1" applyFill="1" applyBorder="1" applyAlignment="1">
      <alignment horizontal="center" vertical="center"/>
    </xf>
    <xf numFmtId="0" fontId="8" fillId="11" borderId="110" xfId="0" applyFont="1" applyFill="1" applyBorder="1" applyAlignment="1">
      <alignment horizontal="center" vertical="center" wrapText="1"/>
    </xf>
    <xf numFmtId="38" fontId="8" fillId="11" borderId="109" xfId="1" applyFont="1" applyFill="1" applyBorder="1" applyAlignment="1">
      <alignment horizontal="center" vertical="center"/>
    </xf>
    <xf numFmtId="38" fontId="8" fillId="11" borderId="76" xfId="1"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13" xfId="0" applyFont="1" applyFill="1" applyBorder="1" applyAlignment="1">
      <alignment horizontal="center" vertical="center"/>
    </xf>
    <xf numFmtId="0" fontId="28" fillId="11" borderId="19" xfId="0" applyFont="1" applyFill="1" applyBorder="1" applyAlignment="1">
      <alignment horizontal="center" vertical="center"/>
    </xf>
    <xf numFmtId="0" fontId="28" fillId="11" borderId="47" xfId="0" applyFont="1" applyFill="1" applyBorder="1" applyAlignment="1">
      <alignment horizontal="center" vertical="center"/>
    </xf>
    <xf numFmtId="0" fontId="28" fillId="11" borderId="44" xfId="0" applyFont="1" applyFill="1" applyBorder="1" applyAlignment="1">
      <alignment horizontal="center" vertical="center"/>
    </xf>
    <xf numFmtId="0" fontId="2" fillId="0" borderId="0" xfId="0" applyFont="1" applyFill="1" applyBorder="1" applyAlignment="1">
      <alignment horizontal="left" vertical="center" wrapText="1"/>
    </xf>
    <xf numFmtId="0" fontId="27" fillId="11" borderId="47" xfId="0" applyFont="1" applyFill="1" applyBorder="1" applyAlignment="1">
      <alignment horizontal="center" vertical="center" shrinkToFit="1"/>
    </xf>
    <xf numFmtId="0" fontId="27" fillId="11" borderId="44" xfId="0" applyFont="1" applyFill="1" applyBorder="1" applyAlignment="1">
      <alignment horizontal="center" vertical="center" shrinkToFit="1"/>
    </xf>
    <xf numFmtId="0" fontId="27" fillId="11" borderId="47" xfId="0" applyFont="1" applyFill="1" applyBorder="1" applyAlignment="1">
      <alignment horizontal="center" vertical="center"/>
    </xf>
    <xf numFmtId="0" fontId="27" fillId="11" borderId="44" xfId="0" applyFont="1" applyFill="1" applyBorder="1" applyAlignment="1">
      <alignment horizontal="center" vertical="center"/>
    </xf>
    <xf numFmtId="0" fontId="27" fillId="11" borderId="47" xfId="0" applyFont="1" applyFill="1" applyBorder="1" applyAlignment="1">
      <alignment horizontal="center" vertical="center" wrapText="1"/>
    </xf>
    <xf numFmtId="0" fontId="27" fillId="11" borderId="44" xfId="0" applyFont="1" applyFill="1" applyBorder="1" applyAlignment="1">
      <alignment horizontal="center" vertical="center" wrapText="1"/>
    </xf>
    <xf numFmtId="0" fontId="27" fillId="11" borderId="11" xfId="0" applyFont="1" applyFill="1" applyBorder="1" applyAlignment="1">
      <alignment horizontal="center" vertical="center" shrinkToFit="1"/>
    </xf>
    <xf numFmtId="0" fontId="27" fillId="11" borderId="21" xfId="0" applyFont="1" applyFill="1" applyBorder="1" applyAlignment="1">
      <alignment horizontal="center" vertical="center" shrinkToFit="1"/>
    </xf>
    <xf numFmtId="0" fontId="27" fillId="11" borderId="11" xfId="0" applyFont="1" applyFill="1" applyBorder="1" applyAlignment="1">
      <alignment horizontal="center" vertical="center"/>
    </xf>
    <xf numFmtId="0" fontId="27" fillId="11" borderId="21" xfId="0" applyFont="1" applyFill="1" applyBorder="1" applyAlignment="1">
      <alignment horizontal="center" vertical="center"/>
    </xf>
    <xf numFmtId="0" fontId="27" fillId="11" borderId="11"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6" fillId="5" borderId="22" xfId="0" applyFont="1" applyFill="1" applyBorder="1" applyAlignment="1">
      <alignment horizontal="center" vertical="center"/>
    </xf>
    <xf numFmtId="0" fontId="6" fillId="5" borderId="19" xfId="0" applyFont="1" applyFill="1" applyBorder="1" applyAlignment="1">
      <alignment horizontal="center" vertical="center"/>
    </xf>
    <xf numFmtId="0" fontId="0" fillId="2" borderId="13" xfId="0" applyFill="1" applyBorder="1" applyAlignment="1">
      <alignment horizontal="center" vertical="center" shrinkToFit="1"/>
    </xf>
    <xf numFmtId="0" fontId="0" fillId="2" borderId="19" xfId="0" applyFill="1" applyBorder="1" applyAlignment="1">
      <alignment horizontal="center" vertical="center" shrinkToFit="1"/>
    </xf>
    <xf numFmtId="0" fontId="0" fillId="3" borderId="22" xfId="0" applyFill="1" applyBorder="1" applyAlignment="1">
      <alignment horizontal="center" vertical="center"/>
    </xf>
    <xf numFmtId="0" fontId="0" fillId="3" borderId="19" xfId="0" applyFill="1" applyBorder="1" applyAlignment="1">
      <alignment horizontal="center" vertical="center"/>
    </xf>
    <xf numFmtId="0" fontId="0" fillId="6" borderId="22" xfId="0" applyFill="1" applyBorder="1" applyAlignment="1">
      <alignment horizontal="center" vertical="center" shrinkToFit="1"/>
    </xf>
    <xf numFmtId="0" fontId="0" fillId="6" borderId="19" xfId="0" applyFill="1" applyBorder="1" applyAlignment="1">
      <alignment horizontal="center" vertical="center" shrinkToFit="1"/>
    </xf>
    <xf numFmtId="0" fontId="0" fillId="6" borderId="22" xfId="0" applyFill="1" applyBorder="1" applyAlignment="1">
      <alignment horizontal="center" vertical="center"/>
    </xf>
    <xf numFmtId="0" fontId="0" fillId="6" borderId="19"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0" fillId="8" borderId="22" xfId="0" applyFill="1" applyBorder="1" applyAlignment="1">
      <alignment horizontal="center" vertical="center"/>
    </xf>
    <xf numFmtId="0" fontId="0" fillId="8" borderId="19" xfId="0" applyFill="1" applyBorder="1" applyAlignment="1">
      <alignment horizontal="center" vertical="center"/>
    </xf>
    <xf numFmtId="0" fontId="0" fillId="8" borderId="60" xfId="0" applyFill="1" applyBorder="1" applyAlignment="1">
      <alignment horizontal="center" vertical="center"/>
    </xf>
    <xf numFmtId="0" fontId="0" fillId="8" borderId="58" xfId="0" applyFill="1" applyBorder="1" applyAlignment="1">
      <alignment horizontal="center" vertical="center"/>
    </xf>
  </cellXfs>
  <cellStyles count="2">
    <cellStyle name="桁区切り" xfId="1" builtinId="6"/>
    <cellStyle name="標準" xfId="0" builtinId="0"/>
  </cellStyles>
  <dxfs count="213">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ＭＳ Ｐゴシック"/>
        <family val="3"/>
        <charset val="128"/>
        <scheme val="minor"/>
      </font>
      <fill>
        <patternFill>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family val="3"/>
        <charset val="128"/>
        <scheme val="minor"/>
      </font>
      <numFmt numFmtId="180" formatCode="#,##0_ "/>
      <fill>
        <patternFill patternType="none">
          <fgColor indexed="64"/>
          <bgColor rgb="FFFFFF99"/>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0" formatCode="General"/>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ＭＳ Ｐゴシック"/>
        <family val="3"/>
        <charset val="128"/>
        <scheme val="minor"/>
      </font>
      <fill>
        <patternFill>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ＭＳ Ｐゴシック"/>
        <family val="3"/>
        <charset val="128"/>
        <scheme val="minor"/>
      </font>
      <fill>
        <patternFill>
          <fgColor indexed="64"/>
          <bgColor rgb="FFFFFF99"/>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ＭＳ Ｐゴシック"/>
        <family val="3"/>
        <charset val="128"/>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numFmt numFmtId="179" formatCode="#,##0_ ;[Red]\-#,##0\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ＭＳ Ｐゴシック"/>
        <family val="3"/>
        <charset val="128"/>
        <scheme val="minor"/>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family val="3"/>
        <charset val="128"/>
        <scheme val="minor"/>
      </font>
      <numFmt numFmtId="179" formatCode="#,##0_ ;[Red]\-#,##0\ "/>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179" formatCode="#,##0_ ;[Red]\-#,##0\ "/>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name val="ＭＳ Ｐゴシック"/>
        <family val="3"/>
        <charset val="128"/>
        <scheme val="minor"/>
      </font>
      <fill>
        <patternFill patternType="solid">
          <fgColor indexed="64"/>
          <bgColor rgb="FFFFFF99"/>
        </patternFill>
      </fill>
    </dxf>
    <dxf>
      <border>
        <bottom style="medium">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177" formatCode="[$-411]ggge&quot;年&quot;m&quot;月&quot;"/>
      <fill>
        <patternFill patternType="none">
          <fgColor indexed="64"/>
          <bgColor rgb="FFFFFF99"/>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177" formatCode="[$-411]ggge&quot;年&quot;m&quot;月&quot;"/>
      <fill>
        <patternFill patternType="none">
          <fgColor indexed="64"/>
          <bgColor rgb="FFFFFF99"/>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family val="3"/>
        <charset val="128"/>
        <scheme val="minor"/>
      </font>
      <numFmt numFmtId="179" formatCode="#,##0_ ;[Red]\-#,##0\ "/>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ＭＳ Ｐゴシック"/>
        <family val="3"/>
        <charset val="128"/>
        <scheme val="minor"/>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ＭＳ Ｐゴシック"/>
        <family val="3"/>
        <charset val="128"/>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name val="ＭＳ Ｐゴシック"/>
        <family val="3"/>
        <charset val="128"/>
        <scheme val="minor"/>
      </font>
      <fill>
        <patternFill>
          <fgColor indexed="64"/>
          <bgColor rgb="FFFFFF99"/>
        </patternFill>
      </fill>
    </dxf>
    <dxf>
      <border>
        <bottom style="medium">
          <color indexed="64"/>
        </bottom>
      </border>
    </dxf>
    <dxf>
      <font>
        <strike val="0"/>
        <outline val="0"/>
        <shadow val="0"/>
        <u val="none"/>
        <vertAlign val="baseline"/>
        <color auto="1"/>
        <name val="ＭＳ Ｐゴシック"/>
        <family val="3"/>
        <charset val="128"/>
        <scheme val="minor"/>
      </font>
      <fill>
        <patternFill>
          <fgColor indexed="64"/>
          <bgColor rgb="FFFFFF99"/>
        </patternFill>
      </fill>
      <alignment horizont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numFmt numFmtId="176" formatCode="[$-411]ggge&quot;年&quot;m&quot;月&quot;d&quot;日&quot;;@"/>
      <fill>
        <patternFill patternType="none">
          <fgColor indexed="64"/>
          <bgColor rgb="FFFFFF99"/>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numFmt numFmtId="176" formatCode="[$-411]ggge&quot;年&quot;m&quot;月&quot;d&quot;日&quo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family val="3"/>
        <charset val="128"/>
        <scheme val="minor"/>
      </font>
      <numFmt numFmtId="179" formatCode="#,##0_ ;[Red]\-#,##0\ "/>
      <fill>
        <patternFill patternType="none">
          <fgColor indexed="64"/>
          <bgColor rgb="FFFFFF99"/>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ＭＳ Ｐゴシック"/>
        <family val="3"/>
        <charset val="128"/>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auto="1"/>
        <name val="ＭＳ Ｐゴシック"/>
        <family val="3"/>
        <charset val="128"/>
        <scheme val="minor"/>
      </font>
      <fill>
        <patternFill>
          <fgColor indexed="64"/>
          <bgColor rgb="FFFFFF99"/>
        </patternFill>
      </fill>
    </dxf>
    <dxf>
      <border>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ＭＳ Ｐゴシック"/>
        <family val="3"/>
        <charset val="128"/>
        <scheme val="minor"/>
      </font>
      <numFmt numFmtId="0" formatCode="General"/>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numFmt numFmtId="176" formatCode="[$-411]ggge&quot;年&quot;m&quot;月&quot;d&quot;日&quot;;@"/>
      <fill>
        <patternFill patternType="solid">
          <fgColor indexed="64"/>
          <bgColor rgb="FFFFFF99"/>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ＭＳ Ｐゴシック"/>
        <family val="3"/>
        <charset val="128"/>
        <scheme val="minor"/>
      </font>
      <numFmt numFmtId="179" formatCode="#,##0_ ;[Red]\-#,##0\ "/>
      <fill>
        <patternFill patternType="solid">
          <fgColor indexed="64"/>
          <bgColor theme="0"/>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inor"/>
      </font>
      <numFmt numFmtId="0" formatCode="General"/>
      <fill>
        <patternFill patternType="solid">
          <fgColor indexed="64"/>
          <bgColor theme="0"/>
        </patternFill>
      </fill>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rgb="FFFFFF99"/>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1"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rgb="FFFFFF99"/>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inor"/>
      </font>
      <fill>
        <patternFill patternType="none">
          <fgColor indexed="64"/>
          <bgColor theme="0"/>
        </patternFill>
      </fill>
      <border diagonalUp="0" diagonalDown="0" outline="0">
        <left/>
        <right style="thin">
          <color rgb="FF000000"/>
        </right>
        <top style="thin">
          <color rgb="FF000000"/>
        </top>
        <bottom style="thin">
          <color rgb="FF000000"/>
        </bottom>
      </border>
    </dxf>
    <dxf>
      <border>
        <top style="thin">
          <color rgb="FF000000"/>
        </top>
      </border>
    </dxf>
    <dxf>
      <border diagonalUp="0" diagonalDown="0">
        <left style="medium">
          <color rgb="FF000000"/>
        </left>
        <right style="medium">
          <color rgb="FF000000"/>
        </right>
        <bottom style="medium">
          <color rgb="FF000000"/>
        </bottom>
      </border>
    </dxf>
    <dxf>
      <font>
        <strike val="0"/>
        <outline val="0"/>
        <shadow val="0"/>
        <u val="none"/>
        <vertAlign val="baseline"/>
        <color theme="1"/>
        <name val="ＭＳ Ｐゴシック"/>
        <family val="3"/>
        <charset val="128"/>
        <scheme val="minor"/>
      </font>
      <fill>
        <patternFill>
          <fgColor indexed="64"/>
          <bgColor theme="0"/>
        </patternFill>
      </fill>
    </dxf>
    <dxf>
      <border>
        <bottom style="thin">
          <color rgb="FF000000"/>
        </bottom>
      </border>
    </dxf>
    <dxf>
      <font>
        <strike val="0"/>
        <outline val="0"/>
        <shadow val="0"/>
        <u val="none"/>
        <vertAlign val="baseline"/>
        <color theme="1"/>
        <name val="ＭＳ Ｐゴシック"/>
        <family val="3"/>
        <charset val="128"/>
        <scheme val="minor"/>
      </font>
      <fill>
        <patternFill>
          <fgColor indexed="64"/>
          <bgColor theme="0"/>
        </patternFill>
      </fill>
      <alignment horizontal="center" textRotation="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ＭＳ Ｐゴシック"/>
        <family val="3"/>
        <charset val="128"/>
        <scheme val="minor"/>
      </font>
      <numFmt numFmtId="176" formatCode="[$-411]ggge&quot;年&quot;m&quot;月&quot;d&quot;日&quo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numFmt numFmtId="176" formatCode="[$-411]ggge&quot;年&quot;m&quot;月&quot;d&quot;日&quo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numFmt numFmtId="176" formatCode="[$-411]ggge&quot;年&quot;m&quot;月&quot;d&quot;日&quot;;@"/>
      <fill>
        <patternFill patternType="none">
          <fgColor indexed="64"/>
          <bgColor rgb="FFFFFF99"/>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numFmt numFmtId="176" formatCode="[$-411]ggge&quot;年&quot;m&quot;月&quot;d&quot;日&quo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ＭＳ Ｐゴシック"/>
        <family val="3"/>
        <charset val="128"/>
        <scheme val="minor"/>
      </font>
      <numFmt numFmtId="179" formatCode="#,##0_ ;[Red]\-#,##0\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Ｐゴシック"/>
        <family val="3"/>
        <charset val="128"/>
        <scheme val="minor"/>
      </font>
      <numFmt numFmtId="0" formatCode="General"/>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none">
          <fgColor indexed="64"/>
          <bgColor rgb="FFFFFF9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ill>
        <patternFill>
          <fgColor indexed="64"/>
          <bgColor rgb="FFFFFF99"/>
        </patternFill>
      </fill>
    </dxf>
    <dxf>
      <border>
        <bottom style="thin">
          <color indexed="64"/>
        </bottom>
      </border>
    </dxf>
    <dxf>
      <font>
        <strike val="0"/>
        <outline val="0"/>
        <shadow val="0"/>
        <u val="none"/>
        <vertAlign val="baseline"/>
        <color theme="1"/>
        <name val="ＭＳ Ｐゴシック"/>
        <family val="3"/>
        <charset val="128"/>
        <scheme val="minor"/>
      </font>
      <fill>
        <patternFill>
          <fgColor indexed="64"/>
          <bgColor rgb="FFFFFF99"/>
        </patternFill>
      </fill>
      <alignment horizont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general"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numFmt numFmtId="177" formatCode="[$-411]ggge&quot;年&quot;m&quot;月&quo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numFmt numFmtId="177" formatCode="[$-411]ggge&quot;年&quot;m&quot;月&quo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numFmt numFmtId="177" formatCode="[$-411]ggge&quot;年&quot;m&quot;月&quo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numFmt numFmtId="178" formatCode="0&quot;回目&quo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ＭＳ Ｐゴシック"/>
        <family val="3"/>
        <charset val="128"/>
        <scheme val="minor"/>
      </font>
      <numFmt numFmtId="179" formatCode="#,##0_ ;[Red]\-#,##0\ "/>
      <fill>
        <patternFill patternType="solid">
          <fgColor indexed="64"/>
          <bgColor theme="0"/>
        </patternFill>
      </fill>
      <alignment horizontal="general"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ＭＳ Ｐゴシック"/>
        <family val="3"/>
        <charset val="128"/>
        <scheme val="minor"/>
      </font>
      <fill>
        <patternFill patternType="solid">
          <fgColor indexed="64"/>
          <bgColor rgb="FFFFFF99"/>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1"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rgb="FFFFFF99"/>
        </patternFill>
      </fill>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inor"/>
      </font>
      <fill>
        <patternFill patternType="none">
          <fgColor indexed="64"/>
          <bgColor theme="0"/>
        </patternFill>
      </fill>
      <border diagonalUp="0" diagonalDown="0" outline="0">
        <left/>
        <right style="thin">
          <color rgb="FF000000"/>
        </right>
        <top style="thin">
          <color rgb="FF000000"/>
        </top>
        <bottom style="thin">
          <color rgb="FF000000"/>
        </bottom>
      </border>
    </dxf>
    <dxf>
      <border>
        <top style="thin">
          <color rgb="FF000000"/>
        </top>
      </border>
    </dxf>
    <dxf>
      <border diagonalUp="0" diagonalDown="0">
        <left style="medium">
          <color rgb="FF000000"/>
        </left>
        <right style="medium">
          <color rgb="FF000000"/>
        </right>
        <top style="medium">
          <color indexed="64"/>
        </top>
        <bottom style="medium">
          <color rgb="FF000000"/>
        </bottom>
      </border>
    </dxf>
    <dxf>
      <border>
        <bottom style="thin">
          <color rgb="FF000000"/>
        </bottom>
      </border>
    </dxf>
    <dxf>
      <font>
        <strike val="0"/>
        <outline val="0"/>
        <shadow val="0"/>
        <u val="none"/>
        <vertAlign val="baseline"/>
        <color auto="1"/>
        <name val="ＭＳ Ｐゴシック"/>
        <family val="3"/>
        <charset val="128"/>
        <scheme val="minor"/>
      </font>
      <fill>
        <patternFill>
          <fgColor indexed="64"/>
          <bgColor theme="0"/>
        </patternFill>
      </fill>
      <alignment horizontal="center" textRotation="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ＭＳ Ｐゴシック"/>
        <family val="3"/>
        <charset val="128"/>
        <scheme val="minor"/>
      </font>
      <fill>
        <patternFill>
          <fgColor indexed="64"/>
          <bgColor rgb="FFFFFF99"/>
        </patternFill>
      </fill>
    </dxf>
    <dxf>
      <font>
        <strike val="0"/>
        <outline val="0"/>
        <shadow val="0"/>
        <u val="none"/>
        <vertAlign val="baseline"/>
        <color auto="1"/>
        <name val="ＭＳ Ｐゴシック"/>
        <family val="3"/>
        <charset val="128"/>
        <scheme val="minor"/>
      </font>
      <fill>
        <patternFill>
          <fgColor indexed="64"/>
          <bgColor rgb="FFFFFF99"/>
        </patternFill>
      </fill>
      <border diagonalUp="0" diagonalDown="0">
        <left style="dashed">
          <color indexed="64"/>
        </left>
        <right style="thin">
          <color indexed="64"/>
        </right>
        <top style="thin">
          <color indexed="64"/>
        </top>
        <bottom style="thin">
          <color indexed="64"/>
        </bottom>
        <vertical style="dashed">
          <color indexed="64"/>
        </vertical>
        <horizontal style="thin">
          <color indexed="64"/>
        </horizontal>
      </border>
    </dxf>
    <dxf>
      <font>
        <strike val="0"/>
        <outline val="0"/>
        <shadow val="0"/>
        <u val="none"/>
        <vertAlign val="baseline"/>
        <color auto="1"/>
        <name val="ＭＳ Ｐゴシック"/>
        <family val="3"/>
        <charset val="128"/>
        <scheme val="minor"/>
      </font>
      <fill>
        <patternFill>
          <fgColor indexed="64"/>
          <bgColor rgb="FFFFFF99"/>
        </patternFill>
      </fill>
      <border diagonalUp="0" diagonalDown="0">
        <left style="thin">
          <color indexed="64"/>
        </left>
        <right style="dashed">
          <color indexed="64"/>
        </right>
        <top style="thin">
          <color indexed="64"/>
        </top>
        <bottom style="thin">
          <color indexed="64"/>
        </bottom>
        <vertical style="dashed">
          <color indexed="64"/>
        </vertical>
        <horizontal style="thin">
          <color indexed="64"/>
        </horizontal>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family val="3"/>
        <charset val="128"/>
        <scheme val="minor"/>
      </font>
      <numFmt numFmtId="180" formatCode="#,##0_ "/>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0" formatCode="General"/>
      <fill>
        <patternFill patternType="solid">
          <fgColor indexed="64"/>
          <bgColor theme="0"/>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ＭＳ Ｐゴシック"/>
        <family val="3"/>
        <charset val="128"/>
        <scheme val="minor"/>
      </font>
      <fill>
        <patternFill>
          <fgColor indexed="64"/>
          <bgColor rgb="FFFFFF99"/>
        </patternFill>
      </fill>
    </dxf>
    <dxf>
      <font>
        <strike val="0"/>
        <outline val="0"/>
        <shadow val="0"/>
        <u val="none"/>
        <vertAlign val="baseline"/>
        <color auto="1"/>
        <name val="ＭＳ Ｐゴシック"/>
        <family val="3"/>
        <charset val="128"/>
        <scheme val="minor"/>
      </font>
      <fill>
        <patternFill>
          <fgColor indexed="64"/>
          <bgColor rgb="FFFFFF99"/>
        </patternFill>
      </fill>
      <border diagonalUp="0" diagonalDown="0" outline="0">
        <left style="thin">
          <color indexed="64"/>
        </left>
        <right/>
        <top style="thin">
          <color indexed="64"/>
        </top>
        <bottom style="thin">
          <color indexed="64"/>
        </bottom>
      </border>
    </dxf>
    <dxf>
      <font>
        <strike val="0"/>
        <outline val="0"/>
        <shadow val="0"/>
        <u val="none"/>
        <vertAlign val="baseline"/>
        <color auto="1"/>
        <name val="ＭＳ Ｐゴシック"/>
        <family val="3"/>
        <charset val="128"/>
        <scheme val="minor"/>
      </font>
      <fill>
        <patternFill>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family val="3"/>
        <charset val="128"/>
        <scheme val="minor"/>
      </font>
      <numFmt numFmtId="180" formatCode="#,##0_ "/>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0" formatCode="General"/>
      <fill>
        <patternFill patternType="solid">
          <fgColor indexed="64"/>
          <bgColor theme="0"/>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dotted">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dotted">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dotted">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family val="3"/>
        <charset val="128"/>
        <scheme val="minor"/>
      </font>
      <numFmt numFmtId="180" formatCode="#,##0_ "/>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general" vertical="center" textRotation="0" wrapText="0" indent="0" justifyLastLine="0" shrinkToFit="0" readingOrder="0"/>
      <border diagonalUp="0" diagonalDown="0" outline="0">
        <left style="hair">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1"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1"/>
        <color auto="1"/>
        <name val="ＭＳ Ｐゴシック"/>
        <family val="3"/>
        <charset val="128"/>
        <scheme val="minor"/>
      </font>
      <fill>
        <patternFill patternType="none">
          <fgColor indexed="64"/>
          <bgColor rgb="FFFFFF99"/>
        </patternFill>
      </fill>
      <alignment horizontal="center" vertical="center" textRotation="0" wrapText="0" indent="0" justifyLastLine="0" shrinkToFit="0" readingOrder="0"/>
    </dxf>
    <dxf>
      <border>
        <bottom style="medium">
          <color indexed="64"/>
        </bottom>
      </border>
    </dxf>
    <dxf>
      <font>
        <b val="0"/>
        <i val="0"/>
        <strike val="0"/>
        <condense val="0"/>
        <extend val="0"/>
        <outline val="0"/>
        <shadow val="0"/>
        <u val="none"/>
        <vertAlign val="baseline"/>
        <sz val="10"/>
        <color auto="1"/>
        <name val="ＭＳ Ｐゴシック"/>
        <family val="3"/>
        <charset val="128"/>
        <scheme val="minor"/>
      </font>
      <fill>
        <patternFill patternType="none">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numFmt numFmtId="177" formatCode="[$-411]ggge&quot;年&quot;m&quot;月&quo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numFmt numFmtId="177" formatCode="[$-411]ggge&quot;年&quot;m&quot;月&quo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numFmt numFmtId="177" formatCode="[$-411]ggge&quot;年&quot;m&quot;月&quot;"/>
      <fill>
        <patternFill patternType="solid">
          <fgColor indexed="64"/>
          <bgColor rgb="FFFFFF99"/>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numFmt numFmtId="178" formatCode="0&quot;回目&quo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hair">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ＭＳ Ｐゴシック"/>
        <family val="3"/>
        <charset val="128"/>
        <scheme val="minor"/>
      </font>
      <numFmt numFmtId="179" formatCode="#,##0_ ;[Red]\-#,##0\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ＭＳ Ｐゴシック"/>
        <family val="3"/>
        <charset val="128"/>
        <scheme val="minor"/>
      </font>
      <fill>
        <patternFill patternType="solid">
          <fgColor indexed="64"/>
          <bgColor rgb="FFFFFF99"/>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ＭＳ Ｐゴシック"/>
        <family val="3"/>
        <charset val="128"/>
        <scheme val="minor"/>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rgb="FFFF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rgb="FFFF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Ｐゴシック"/>
        <family val="3"/>
        <charset val="128"/>
        <scheme val="minor"/>
      </font>
      <fill>
        <patternFill patternType="solid">
          <fgColor indexed="64"/>
          <bgColor theme="0"/>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bottom style="medium">
          <color indexed="64"/>
        </bottom>
      </border>
    </dxf>
    <dxf>
      <fill>
        <patternFill patternType="solid">
          <fgColor indexed="64"/>
          <bgColor rgb="FFFFFF99"/>
        </patternFill>
      </fill>
    </dxf>
    <dxf>
      <font>
        <strike val="0"/>
        <outline val="0"/>
        <shadow val="0"/>
        <u val="none"/>
        <vertAlign val="baseline"/>
        <color auto="1"/>
        <name val="ＭＳ Ｐゴシック"/>
        <family val="3"/>
        <charset val="128"/>
        <scheme val="minor"/>
      </font>
      <fill>
        <patternFill patternType="solid">
          <fgColor indexed="64"/>
          <bgColor rgb="FFFFFF99"/>
        </patternFill>
      </fill>
      <alignment horizontal="center" textRotation="0"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6FF6C4-ADCB-4EDA-999D-D2BE0C9E0B03}" name="テーブル1" displayName="テーブル1" ref="A7:P17" totalsRowShown="0" headerRowDxfId="212" dataDxfId="211" tableBorderDxfId="210">
  <autoFilter ref="A7:P17" xr:uid="{276FF6C4-ADCB-4EDA-999D-D2BE0C9E0B03}"/>
  <tableColumns count="16">
    <tableColumn id="1" xr3:uid="{9065C991-39B6-41F0-AD8B-DB9DF1E87C6A}" name="市町村名_x000a_※自動入力" dataDxfId="209"/>
    <tableColumn id="2" xr3:uid="{D1621627-A13E-4AA3-85EB-ADF3631929C6}" name="優先_x000a_順位" dataDxfId="208"/>
    <tableColumn id="3" xr3:uid="{004F2C65-B869-4EA5-AD92-E68291A59334}" name="計画" dataDxfId="207"/>
    <tableColumn id="4" xr3:uid="{8A9C6FC5-0F3F-470E-847B-B06DC9CC2B49}" name="予算_x000a_要求" dataDxfId="206"/>
    <tableColumn id="5" xr3:uid="{59085853-9D55-4BF3-8D4E-97113991ADF8}" name="施設種別" dataDxfId="205"/>
    <tableColumn id="7" xr3:uid="{BDCDC14F-71BE-4294-B97C-988AB3326641}" name="創設_x000a_改築_x000a_増床" dataDxfId="204"/>
    <tableColumn id="17" xr3:uid="{61438AB2-76B8-4EE3-BD41-6AD6F284B86A}" name="補助対象の整備床数_x000a_または_x000a_施設数" dataDxfId="203"/>
    <tableColumn id="8" xr3:uid="{C2EFC0C9-5A3C-4D9A-B38D-654AA86F03D1}" name="合築・_x000a_併設" dataDxfId="202"/>
    <tableColumn id="9" xr3:uid="{AB20A690-D06B-4560-A923-4A583196271E}" name="単価_x000a_※自動入力" dataDxfId="201">
      <calculatedColumnFormula>_xlfn.XLOOKUP(テーブル1[[#This Row],[施設種別]],触らない・消さない!$B$6:$B$24,触らない・消さない!$C$6:$C$24,"")</calculatedColumnFormula>
    </tableColumn>
    <tableColumn id="10" xr3:uid="{FAC3440A-6135-456F-A47B-35F141CED426}" name="補助金額_x000a_（千円）_x000a_※自動計算" dataDxfId="200" dataCellStyle="桁区切り">
      <calculatedColumnFormula>IF(テーブル1[[#This Row],[単価
※自動入力]]="","",G8*I8*IF(H8="○",1.05,1))</calculatedColumnFormula>
    </tableColumn>
    <tableColumn id="11" xr3:uid="{03418BD3-BCDE-4C55-B4F9-1DAD29E8FA90}" name="事業者名" dataDxfId="199"/>
    <tableColumn id="12" xr3:uid="{9A94720E-73F6-414D-AD5A-CA62C6F4F42B}" name="公募_x000a_不調" dataDxfId="198"/>
    <tableColumn id="13" xr3:uid="{EA2EAA6B-CDA6-4C76-A240-ED41BE7AAFB8}" name="公募時期" dataDxfId="197"/>
    <tableColumn id="14" xr3:uid="{2F94F3BB-9B68-44A4-A24E-C1C1369FF68B}" name="工事着手予定時期_x000a__x000a_（未選定の場合）_x000a_選定時期" dataDxfId="196"/>
    <tableColumn id="15" xr3:uid="{EAFD41B7-68D2-47B5-9755-53FDB35D32BF}" name="竣工_x000a_（予定）時期" dataDxfId="195"/>
    <tableColumn id="16" xr3:uid="{F59AF176-AD0F-44DA-A4B5-B8B2DED12FF4}" name="摘　　　要_x000a_（予算要求をしていない場合、_x000a_その他特記事項があれば記載）" dataDxfId="194"/>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A7ED7A4-F432-45B7-B864-8CE8E936F90D}" name="テーブル10" displayName="テーブル10" ref="A7:L12" totalsRowShown="0" headerRowDxfId="48" dataDxfId="46" headerRowBorderDxfId="47" tableBorderDxfId="45" totalsRowBorderDxfId="44">
  <autoFilter ref="A7:L12" xr:uid="{DA7ED7A4-F432-45B7-B864-8CE8E936F90D}"/>
  <tableColumns count="12">
    <tableColumn id="1" xr3:uid="{EE178549-D41E-4AB5-9C69-CC50CA96EF52}" name="市町村名_x000a_※自動入力" dataDxfId="43"/>
    <tableColumn id="2" xr3:uid="{91DED8D1-697C-405A-8701-9F3918341823}" name="優先_x000a_順位" dataDxfId="42"/>
    <tableColumn id="3" xr3:uid="{F230879B-2F52-41DE-8B6B-3DBB6C9B155A}" name="予算_x000a_要求" dataDxfId="41"/>
    <tableColumn id="6" xr3:uid="{A75FA5A1-C25F-4087-85FA-7463AD1E895B}" name="区分" dataDxfId="40"/>
    <tableColumn id="4" xr3:uid="{D4632972-E31A-42B2-900F-E2C0E130E978}" name="施設種別" dataDxfId="39"/>
    <tableColumn id="8" xr3:uid="{460511B7-30FE-47A8-BF28-6798596E52DF}" name="台数（※１施設１台）_x000a_または_x000a_箇所・施設数" dataDxfId="38"/>
    <tableColumn id="7" xr3:uid="{9DA6AC61-AB23-4D52-981A-57448CE51B4B}" name="単価_x000a_※自動入力" dataDxfId="37">
      <calculatedColumnFormula>IF(テーブル10[[#This Row],[区分]]="","",_xlfn.XLOOKUP(テーブル10[[#This Row],[区分]],触らない・消さない!$I$43:$I$46,触らない・消さない!$J$43:$J$46))</calculatedColumnFormula>
    </tableColumn>
    <tableColumn id="9" xr3:uid="{FD339C1A-AAC7-4D40-B7E2-BFB5E1E546E1}" name="補助金額_x000a_（千円）_x000a_※自動計算" dataDxfId="36">
      <calculatedColumnFormula>IF(テーブル10[[#This Row],[区分]]="","",テーブル10[[#This Row],[台数（※１施設１台）
または
箇所・施設数]]*テーブル10[[#This Row],[単価
※自動入力]]*1/3)</calculatedColumnFormula>
    </tableColumn>
    <tableColumn id="10" xr3:uid="{F10584FC-F045-420D-A742-41A0649BA358}" name="事業者名" dataDxfId="35"/>
    <tableColumn id="12" xr3:uid="{F0FE3F8D-77BE-4EF8-B125-20C5C14830E9}" name="事業者選定_x000a_（予定）時期" dataDxfId="34"/>
    <tableColumn id="13" xr3:uid="{546C76C6-85EF-4544-9466-1E4FC64E7995}" name="工事完了_x000a_（予定）時期" dataDxfId="33"/>
    <tableColumn id="14" xr3:uid="{0052EF3A-A53F-4640-BEFE-FA2A91D665FB}" name="摘　　　要_x000a_（予算要求をしていない場合、その他特記事項があれば記載）" dataDxfId="3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8EA7CA9-694B-4153-B81A-23D02FABEC8C}" name="テーブル11" displayName="テーブル11" ref="A7:L12" totalsRowShown="0" headerRowDxfId="31" dataDxfId="29" headerRowBorderDxfId="30" tableBorderDxfId="28" totalsRowBorderDxfId="27">
  <autoFilter ref="A7:L12" xr:uid="{78EA7CA9-694B-4153-B81A-23D02FABEC8C}"/>
  <tableColumns count="12">
    <tableColumn id="1" xr3:uid="{8153B2ED-0169-4B6C-B242-B0E72B07B53A}" name="市町村名_x000a_※自動入力" dataDxfId="26"/>
    <tableColumn id="2" xr3:uid="{3E4AF939-2BE2-4983-AD1B-526C02823BBE}" name="優先_x000a_順位" dataDxfId="25"/>
    <tableColumn id="3" xr3:uid="{86D3DB5C-AB75-407E-93F7-DE7A3F5C3353}" name="予算_x000a_要求" dataDxfId="24"/>
    <tableColumn id="4" xr3:uid="{CB8A7A08-88AC-4054-8F3B-1EA74CF2AF87}" name="対象施設" dataDxfId="23"/>
    <tableColumn id="20" xr3:uid="{46810281-4B17-401C-954F-F23FCA89BB4A}" name="整備床数" dataDxfId="22"/>
    <tableColumn id="6" xr3:uid="{33E9910F-5FBD-45EF-8F9C-D49FDCDF0EE2}" name="単価_x000a_※自動入力" dataDxfId="21">
      <calculatedColumnFormula>IF(テーブル11[[#This Row],[対象施設]]="","",_xlfn.XLOOKUP(テーブル11[[#This Row],[対象施設]],触らない・消さない!$I$48:$I$60,触らない・消さない!$J$48:$J$60))</calculatedColumnFormula>
    </tableColumn>
    <tableColumn id="7" xr3:uid="{65F0084E-C669-45A5-9A5E-F57800C17D36}" name="補助金額_x000a_（千円）_x000a_※自動計算" dataDxfId="20">
      <calculatedColumnFormula>IF(テーブル11[[#This Row],[対象施設]]="","",テーブル11[[#This Row],[整備床数]]*テーブル11[[#This Row],[単価
※自動入力]]*1/3)</calculatedColumnFormula>
    </tableColumn>
    <tableColumn id="9" xr3:uid="{47CEEE45-1D13-47D4-86EB-001C1ECE2806}" name="事業者名" dataDxfId="19"/>
    <tableColumn id="12" xr3:uid="{FEAF46BD-68E4-44D7-803A-EFFFBA47B760}" name="事業者選定_x000a_（予定）時期" dataDxfId="18"/>
    <tableColumn id="13" xr3:uid="{D02920A9-C2A8-4BE9-8DE9-07E852284079}" name="工事着手_x000a_予定時期" dataDxfId="17"/>
    <tableColumn id="14" xr3:uid="{49D2C00D-25C9-46C5-AF2E-327349F1B536}" name="工事完了_x000a_（予定）時期" dataDxfId="16"/>
    <tableColumn id="15" xr3:uid="{D87D1402-E716-4C35-BFDA-247C28E028D8}" name="摘　　　要_x000a_（予算要求をしていない場合、_x000a_その他特記事項があれば記載）" dataDxfId="1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C8BC138-F545-4AAC-A324-F4B76575D050}" name="テーブル12" displayName="テーブル12" ref="A7:J10" totalsRowShown="0" headerRowDxfId="14" dataDxfId="12" headerRowBorderDxfId="13" tableBorderDxfId="11" totalsRowBorderDxfId="10">
  <autoFilter ref="A7:J10" xr:uid="{0C8BC138-F545-4AAC-A324-F4B76575D050}"/>
  <tableColumns count="10">
    <tableColumn id="1" xr3:uid="{773CEB2B-8707-4F54-9C33-D438345F1C5C}" name="市町村名_x000a_※自動入力" dataDxfId="9"/>
    <tableColumn id="2" xr3:uid="{ED561824-E377-453A-9AD0-C0EA16B82E9D}" name="優先_x000a_順位" dataDxfId="8"/>
    <tableColumn id="3" xr3:uid="{2DD86947-9EA7-484E-BCD0-9B537AA52312}" name="予算_x000a_要求" dataDxfId="7"/>
    <tableColumn id="4" xr3:uid="{8A1B7CCE-82CC-4098-B059-C0380A782914}" name="施設種別" dataDxfId="6"/>
    <tableColumn id="9" xr3:uid="{A205441C-DE21-4CB7-B4CC-93CE129AF1A3}" name="整備区分" dataDxfId="5"/>
    <tableColumn id="10" xr3:uid="{527D0786-C867-4205-B456-AECD434D3558}" name="補助金額（千円）_x000a_※補助率１/3ベースで記入してください。" dataDxfId="4"/>
    <tableColumn id="12" xr3:uid="{82CA351F-8D86-4B51-8DC0-F3A6BD9B1891}" name="事業者名" dataDxfId="3"/>
    <tableColumn id="13" xr3:uid="{4F4B73DD-1553-4AE9-A95D-C786CDF9476D}" name="事業者選定_x000a_（予定）時期" dataDxfId="2"/>
    <tableColumn id="14" xr3:uid="{F4079CA1-6AB2-4AAF-BB25-A6D565EE7C3E}" name="工事着手_x000a_予定時期" dataDxfId="1"/>
    <tableColumn id="19" xr3:uid="{C40A875E-4ECC-48B5-B1AD-090989158B45}" name="摘　　　要_x000a_（予算要求をしていない場合、_x000a_その他特記事項があれば記載）"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35DC95E-2D98-4575-8C62-BE38A90E9C31}" name="テーブル3" displayName="テーブル3" ref="A7:O10" totalsRowShown="0" headerRowDxfId="193" dataDxfId="191" headerRowBorderDxfId="192" tableBorderDxfId="190">
  <autoFilter ref="A7:O10" xr:uid="{035DC95E-2D98-4575-8C62-BE38A90E9C31}"/>
  <tableColumns count="15">
    <tableColumn id="1" xr3:uid="{EAFCDC20-905E-458A-B0E5-13C4A6D26496}" name="市町村名_x000a_※自動入力" dataDxfId="189">
      <calculatedColumnFormula>IF(テーブル3[[#This Row],[施設種別]]="","",L1)</calculatedColumnFormula>
    </tableColumn>
    <tableColumn id="2" xr3:uid="{6A0F8D24-97EE-48A6-9CE1-07540A8C6DE9}" name="優先_x000a_順位" dataDxfId="188"/>
    <tableColumn id="3" xr3:uid="{51D3A80D-9D42-4BF2-994A-139B5237E6B0}" name="整備_x000a_選定_x000a_済" dataDxfId="187"/>
    <tableColumn id="4" xr3:uid="{F16461ED-1C34-48FD-BBF4-AA324942E5D6}" name="予算_x000a_要求" dataDxfId="186"/>
    <tableColumn id="5" xr3:uid="{8FE4BEB0-DE0A-4A75-9AFB-CB88BC0B08A1}" name="新規整備した（する）_x000a_介護施設等" dataDxfId="185"/>
    <tableColumn id="9" xr3:uid="{9F92211C-6D9F-4760-95ED-3B5DCA43243E}" name="施設種別" dataDxfId="184"/>
    <tableColumn id="12" xr3:uid="{B829671F-C6B1-49A9-922B-C790DDBCA213}" name="定員数" dataDxfId="183"/>
    <tableColumn id="26" xr3:uid="{C19D7EE7-AEAF-45F3-A20B-543C8132E44B}" name="単価_x000a_※自動入力" dataDxfId="182">
      <calculatedColumnFormula>_xlfn.XLOOKUP(テーブル3[[#This Row],[施設種別]],触らない・消さない!$B$40:$B$44,触らない・消さない!$C$40:$C$44,"")</calculatedColumnFormula>
    </tableColumn>
    <tableColumn id="13" xr3:uid="{63D0A37A-017E-4D17-8937-A3AAD01BA586}" name="補助金額_x000a_（千円）_x000a_※自動計算" dataDxfId="181">
      <calculatedColumnFormula>IF(テーブル3[[#This Row],[施設種別]]="","",テーブル3[[#This Row],[定員数]]*テーブル3[[#This Row],[単価
※自動入力]])</calculatedColumnFormula>
    </tableColumn>
    <tableColumn id="14" xr3:uid="{53190563-7847-4968-ABAF-9192F8F127C6}" name="事業者名" dataDxfId="180"/>
    <tableColumn id="15" xr3:uid="{4E967645-EEBF-459D-AD08-256A7842E591}" name="工事着手_x000a_（予定）時期" dataDxfId="179"/>
    <tableColumn id="16" xr3:uid="{8866990E-4CD4-451B-A393-6DAC62B4F3A0}" name="竣工_x000a_（予定）時期" dataDxfId="178"/>
    <tableColumn id="18" xr3:uid="{442884FA-F8BB-4B58-8A1D-ECA51ED6EA42}" name="工事着手_x000a_予定時期" dataDxfId="177"/>
    <tableColumn id="20" xr3:uid="{5D1DB105-F372-4B0F-BBC1-27BD975C4770}" name="竣工_x000a_(予定)時期" dataDxfId="176"/>
    <tableColumn id="22" xr3:uid="{24B56772-2FCB-433D-998D-B562401F78A8}" name="摘　　　要_x000a_（予算要求をしていない場合、_x000a_その他特記事項があれば記載）" dataDxfId="17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D96900-2FD0-483D-AE69-EFA1C2AA8C90}" name="テーブル4" displayName="テーブル4" ref="A7:N10" totalsRowShown="0" headerRowDxfId="174" dataDxfId="173" tableBorderDxfId="172">
  <autoFilter ref="A7:N10" xr:uid="{C5D96900-2FD0-483D-AE69-EFA1C2AA8C90}"/>
  <tableColumns count="14">
    <tableColumn id="1" xr3:uid="{A92FB69F-DD7F-4E93-8E8A-A8DDC648A718}" name="市町村名_x000a_※自動入力" dataDxfId="171">
      <calculatedColumnFormula>IF(テーブル4[[#This Row],[施設種別]]="","",L1)</calculatedColumnFormula>
    </tableColumn>
    <tableColumn id="2" xr3:uid="{E437FC8A-7C9A-4DA9-A0F3-ECA78F213156}" name="優先_x000a_順位" dataDxfId="170"/>
    <tableColumn id="3" xr3:uid="{8EE39AAF-D4C9-41FD-B784-E6DEEFBE96DF}" name="予算_x000a_要求" dataDxfId="169"/>
    <tableColumn id="4" xr3:uid="{E6CC4352-FF97-4807-AA22-4F706A7B00F2}" name="施設種別" dataDxfId="168"/>
    <tableColumn id="8" xr3:uid="{A24A1F6F-C013-4372-BBD1-363F43EE8F84}" name="災害レッドゾーン_x000a_該当区域" dataDxfId="167"/>
    <tableColumn id="9" xr3:uid="{0B1536E6-B31E-40D2-B467-28CB1D6DE243}" name="整備床数（※移転後床数。増員分は対象外）または_x000a_施設数" dataDxfId="166"/>
    <tableColumn id="20" xr3:uid="{8EE2C56F-6B74-424C-830A-6DEB023EE3A2}" name="単価_x000a_※自動入力" dataDxfId="165">
      <calculatedColumnFormula>_xlfn.XLOOKUP(テーブル4[[#This Row],[施設種別]],触らない・消さない!$B$47:$B$54,触らない・消さない!$C$47:$C$54,"")</calculatedColumnFormula>
    </tableColumn>
    <tableColumn id="10" xr3:uid="{69050553-4163-4334-8FD4-417565058B26}" name="補助金額_x000a_（千円）_x000a_※自動計算" dataDxfId="164">
      <calculatedColumnFormula>IF(テーブル4[[#This Row],[施設種別]]="","",テーブル4[[#This Row],[整備床数（※移転後床数。増員分は対象外）または
施設数]]*テーブル4[[#This Row],[単価
※自動入力]])</calculatedColumnFormula>
    </tableColumn>
    <tableColumn id="11" xr3:uid="{2715CA94-1360-423E-A05D-D65A88528D1E}" name="事業者名" dataDxfId="163"/>
    <tableColumn id="12" xr3:uid="{21DE2552-8D05-4AA2-B85D-73815DBB2A54}" name="公募_x000a_不調" dataDxfId="162"/>
    <tableColumn id="13" xr3:uid="{B6DA9A46-EDAE-4A4E-BD49-D47A7DD1E97F}" name="公募時期" dataDxfId="161"/>
    <tableColumn id="14" xr3:uid="{B3F3AFB7-AB06-4557-9112-6AACF53A232F}" name="工事着手予定時期_x000a__x000a_（未選定の場合）_x000a_選定時期" dataDxfId="160"/>
    <tableColumn id="15" xr3:uid="{B055CC24-CB27-439D-8F5A-2932B5B4DFA5}" name="竣工_x000a_（予定）時期" dataDxfId="159"/>
    <tableColumn id="16" xr3:uid="{DF22C2A8-EC75-4EF2-93C8-3B766A87634C}" name="摘　　　要_x000a_（予算要求をしていない場合、_x000a_その他特記事項があれば記載）" dataDxfId="15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69286A-AC5F-42B9-B3F5-1EC1648AE102}" name="テーブル46" displayName="テーブル46" ref="A7:N10" totalsRowShown="0" headerRowDxfId="157" dataDxfId="155" headerRowBorderDxfId="156" tableBorderDxfId="154">
  <autoFilter ref="A7:N10" xr:uid="{7C69286A-AC5F-42B9-B3F5-1EC1648AE102}"/>
  <tableColumns count="14">
    <tableColumn id="1" xr3:uid="{024A8141-E0D2-4D3F-A919-2DB600AAA1DD}" name="市町村名_x000a_※自動入力" dataDxfId="153">
      <calculatedColumnFormula>IF(テーブル46[[#This Row],[施設種別]]="","",L1)</calculatedColumnFormula>
    </tableColumn>
    <tableColumn id="2" xr3:uid="{959B9B87-3B5F-44AA-9C34-C132A7E1E7A7}" name="優先_x000a_順位" dataDxfId="152"/>
    <tableColumn id="3" xr3:uid="{AC95CD1D-1730-41EF-A533-1921B27A5641}" name="予算_x000a_要求" dataDxfId="151"/>
    <tableColumn id="4" xr3:uid="{CD2EE5A5-75F5-45F1-8522-29585CB0DDED}" name="施設種別" dataDxfId="150"/>
    <tableColumn id="8" xr3:uid="{70F77CD0-D45B-43B8-BC13-D2CA57C873FE}" name="災害イエローゾーン_x000a_該当区域" dataDxfId="149"/>
    <tableColumn id="9" xr3:uid="{10898F60-32C4-45C0-B015-5195A185EA45}" name="整備床数（※移転後床数。増員分は対象外）または_x000a_施設数" dataDxfId="148"/>
    <tableColumn id="20" xr3:uid="{DC24A104-4722-440D-B759-4EEDB4E05889}" name="単価_x000a_※自動入力" dataDxfId="147">
      <calculatedColumnFormula>_xlfn.XLOOKUP(テーブル46[[#This Row],[施設種別]],触らない・消さない!$B$63:$B$70,触らない・消さない!$C$63:$C$70,"")</calculatedColumnFormula>
    </tableColumn>
    <tableColumn id="10" xr3:uid="{8FDE5D40-9EDC-4E7B-B4C5-5A6148FCC47B}" name="補助金額_x000a_（千円）_x000a_※自動計算" dataDxfId="146">
      <calculatedColumnFormula>IF(テーブル46[[#This Row],[施設種別]]="","",テーブル46[[#This Row],[整備床数（※移転後床数。増員分は対象外）または
施設数]]*テーブル46[[#This Row],[単価
※自動入力]])</calculatedColumnFormula>
    </tableColumn>
    <tableColumn id="11" xr3:uid="{0FBE9A17-18A9-4F8C-86F0-932B03F09148}" name="事業者名" dataDxfId="145"/>
    <tableColumn id="12" xr3:uid="{9A0CED11-B84F-4092-B096-5D113A0D9248}" name="公募_x000a_不調" dataDxfId="144"/>
    <tableColumn id="13" xr3:uid="{2EB48986-8515-4E3C-ADAB-AB4070A657A7}" name="公募時期" dataDxfId="143"/>
    <tableColumn id="14" xr3:uid="{41553F85-76FF-4F41-A357-5718EC8ACA31}" name="工事着手予定時期_x000a__x000a_（未選定の場合）_x000a_選定時期" dataDxfId="142"/>
    <tableColumn id="15" xr3:uid="{6BEFE896-4172-48A2-A7AA-449FD767470E}" name="竣工_x000a_（予定）時期" dataDxfId="141"/>
    <tableColumn id="16" xr3:uid="{0CAD85B9-E8F4-4D1A-8CA7-62BE59977340}" name="摘　　　要_x000a_（予算要求をしていない場合、_x000a_その他特記事項があれば記載）" dataDxfId="14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8508CA-0CDA-4C6D-B1CC-3AF44C74E9D8}" name="テーブル17" displayName="テーブル17" ref="A7:Q17" totalsRowShown="0" headerRowDxfId="139" headerRowBorderDxfId="138" tableBorderDxfId="137" totalsRowBorderDxfId="136">
  <autoFilter ref="A7:Q17" xr:uid="{276FF6C4-ADCB-4EDA-999D-D2BE0C9E0B03}"/>
  <tableColumns count="17">
    <tableColumn id="1" xr3:uid="{2B4ECD46-6CBC-41BB-BC19-F85ED32033EB}" name="市町村名_x000a_※自動入力" dataDxfId="135"/>
    <tableColumn id="2" xr3:uid="{75C6DAB4-8BE7-4610-A525-449EA3391236}" name="優先_x000a_順位" dataDxfId="134"/>
    <tableColumn id="3" xr3:uid="{720A98B9-49F6-41A4-A028-FF57A8A851A5}" name="計画" dataDxfId="133"/>
    <tableColumn id="4" xr3:uid="{84789B48-D232-4CBD-BDFE-D60363CF2E80}" name="予算_x000a_要求" dataDxfId="132"/>
    <tableColumn id="5" xr3:uid="{EC3193AB-5CA9-4831-979E-653F3DF9F2E3}" name="施設種別" dataDxfId="131"/>
    <tableColumn id="7" xr3:uid="{8F105425-5923-4BD4-B132-02207D42EB3E}" name="整備区分" dataDxfId="130"/>
    <tableColumn id="18" xr3:uid="{CEFDD780-76C4-41EC-A41A-4E9F245F40A0}" name="整備後の施設種別" dataDxfId="129"/>
    <tableColumn id="17" xr3:uid="{649519F6-0780-480D-A80B-0D950CC2A758}" name="補助対象の整備床数_x000a_または_x000a_施設数" dataDxfId="128"/>
    <tableColumn id="8" xr3:uid="{EF8A71C5-5584-494E-BE1F-BCB85CF891E0}" name="指定都市等" dataDxfId="127"/>
    <tableColumn id="9" xr3:uid="{E04A5D58-B7DF-4FE7-931B-18AEB2ACBB50}" name="単価_x000a_※自動入力" dataDxfId="126">
      <calculatedColumnFormula>_xlfn.XLOOKUP(テーブル17[[#This Row],[施設種別]],触らない・消さない!$B$82:$B$88,触らない・消さない!$C$82:$C$88,"")</calculatedColumnFormula>
    </tableColumn>
    <tableColumn id="10" xr3:uid="{01E97649-CBFE-4E13-A147-2DF637EF4DAE}" name="補助金額_x000a_（千円）_x000a_※自動計算" dataDxfId="125" dataCellStyle="桁区切り">
      <calculatedColumnFormula>IF(テーブル17[[#This Row],[単価
※自動入力]]="","",H8*J8*IF(I8="○",1.05,1))</calculatedColumnFormula>
    </tableColumn>
    <tableColumn id="11" xr3:uid="{CE7AD1F6-5AD3-4764-A67E-6EF4085634C2}" name="事業者名" dataDxfId="124"/>
    <tableColumn id="12" xr3:uid="{DF2A4104-988B-4AD0-ADBF-CF9EB6816661}" name="公募_x000a_不調" dataDxfId="123"/>
    <tableColumn id="13" xr3:uid="{67E57543-FA3A-4BFC-B119-8F8AD29C149E}" name="公募時期" dataDxfId="122"/>
    <tableColumn id="14" xr3:uid="{61947CE8-F946-4BAE-981A-248098081D2C}" name="工事着手予定時期_x000a__x000a_（未選定の場合）_x000a_選定時期" dataDxfId="121"/>
    <tableColumn id="15" xr3:uid="{2079D1EB-4774-40E4-BDFB-B6F1C0105775}" name="竣工_x000a_（予定）時期" dataDxfId="120"/>
    <tableColumn id="16" xr3:uid="{3F104358-D13D-4888-A563-5328094475E9}" name="摘　　　要_x000a_（予算要求をしていない場合、_x000a_その他特記事項があれば記載）" dataDxfId="119"/>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814D35-7E66-491F-96B9-5A77B9955B87}" name="テーブル2" displayName="テーブル2" ref="A7:O17" totalsRowShown="0" headerRowDxfId="118" dataDxfId="116" headerRowBorderDxfId="117" tableBorderDxfId="115" totalsRowBorderDxfId="114">
  <autoFilter ref="A7:O17" xr:uid="{60814D35-7E66-491F-96B9-5A77B9955B87}"/>
  <tableColumns count="15">
    <tableColumn id="1" xr3:uid="{BB941ACA-F9BE-4379-92E8-F7680F266173}" name="市町村名_x000a_※自動入力" dataDxfId="113"/>
    <tableColumn id="2" xr3:uid="{F62D40FC-852B-404E-BD97-A997CE7F8659}" name="優先_x000a_順位" dataDxfId="112"/>
    <tableColumn id="3" xr3:uid="{FE83983C-997D-4FE7-B405-A161CA12D55B}" name="計画" dataDxfId="111"/>
    <tableColumn id="4" xr3:uid="{4CD3587F-CDEC-4D74-AB6F-95FFEB104495}" name="予算_x000a_要求" dataDxfId="110"/>
    <tableColumn id="5" xr3:uid="{A99392FD-D40B-440A-8F84-66ED61ABE7A2}" name="施設種別" dataDxfId="109"/>
    <tableColumn id="8" xr3:uid="{60090785-8568-450B-BB17-31EE341E2FEF}" name="整備区分" dataDxfId="108"/>
    <tableColumn id="9" xr3:uid="{8F184130-6817-4EE4-B702-89E4FB807BC1}" name="補助対象の_x000a_定員数_x000a_または施設数" dataDxfId="107"/>
    <tableColumn id="17" xr3:uid="{C5A51840-5A9E-4D4C-9BB7-91F502F17728}" name="単価_x000a_※自動入力" dataDxfId="106">
      <calculatedColumnFormula>_xlfn.XLOOKUP(テーブル2[[#This Row],[施設種別]],触らない・消さない!$F$6:$F$28,触らない・消さない!$G$6:$G$28,"")</calculatedColumnFormula>
    </tableColumn>
    <tableColumn id="10" xr3:uid="{12DB5F3C-8995-4EDF-A2D1-E2667C684AD1}" name="補助金額_x000a_（千円）_x000a_※自動計算" dataDxfId="105" dataCellStyle="桁区切り">
      <calculatedColumnFormula>IF(テーブル2[[#This Row],[施設種別]]="","",G8*H8)</calculatedColumnFormula>
    </tableColumn>
    <tableColumn id="11" xr3:uid="{2CDFAB3E-2A51-4AF3-BC70-ABF8AA6F9757}" name="開始日" dataDxfId="104"/>
    <tableColumn id="12" xr3:uid="{537AF11D-E083-4983-B722-A25CC00B0802}" name="～" dataDxfId="103"/>
    <tableColumn id="13" xr3:uid="{063394BC-1F7F-49A6-BE9C-44B8CBC88406}" name="終了日" dataDxfId="102"/>
    <tableColumn id="14" xr3:uid="{E1B5BD51-C789-4AD5-B383-219FF668D31B}" name="事業者名" dataDxfId="101"/>
    <tableColumn id="15" xr3:uid="{6A342D29-3AB0-4367-8B04-4945C0417CE7}" name="年度をまたぐ場合_x000a_補助年度" dataDxfId="100"/>
    <tableColumn id="16" xr3:uid="{6AE5815D-B3B3-44C6-8FF1-E28F53076C1B}" name="摘　　　要_x000a_（予算要求をしていない場合、_x000a_その他特記事項があれば記載）" dataDxfId="99"/>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CC3B52A-6A56-46B4-833D-E1B4DB281476}" name="テーブル28" displayName="テーブル28" ref="A7:I17" totalsRowShown="0" headerRowDxfId="98" dataDxfId="96" headerRowBorderDxfId="97" tableBorderDxfId="95" totalsRowBorderDxfId="94">
  <autoFilter ref="A7:I17" xr:uid="{60814D35-7E66-491F-96B9-5A77B9955B87}"/>
  <tableColumns count="9">
    <tableColumn id="1" xr3:uid="{F01F2C74-467E-408D-BDFD-8172B49724DD}" name="市町村名_x000a_※自動入力" dataDxfId="93">
      <calculatedColumnFormula>IF(テーブル28[[#This Row],[施設種別]]="","",$K$1)</calculatedColumnFormula>
    </tableColumn>
    <tableColumn id="2" xr3:uid="{45656524-8C7C-4F14-BF10-55B435D6F04B}" name="優先_x000a_順位" dataDxfId="92"/>
    <tableColumn id="4" xr3:uid="{30F3D9FE-31B8-48D6-911D-9B8B61EBE930}" name="予算_x000a_要求" dataDxfId="91"/>
    <tableColumn id="5" xr3:uid="{0D57BAD1-E795-469D-9FE7-FF10B533664B}" name="施設種別" dataDxfId="90"/>
    <tableColumn id="9" xr3:uid="{98C820A0-609D-4E3C-9584-33EE656A68C5}" name="補助対象の_x000a_（宿泊）定員数_x000a_または施設数" dataDxfId="89"/>
    <tableColumn id="17" xr3:uid="{0E63C806-89BA-438E-9844-186D646F3EB8}" name="単価_x000a_※自動入力" dataDxfId="88">
      <calculatedColumnFormula>_xlfn.XLOOKUP(テーブル28[[#This Row],[施設種別]],触らない・消さない!$F$30:$F$51,触らない・消さない!$G$30:$G$51,"")</calculatedColumnFormula>
    </tableColumn>
    <tableColumn id="10" xr3:uid="{5A033C6F-F2F5-40B7-8B79-5A25E314C4F2}" name="補助金額_x000a_（千円）_x000a_※自動計算" dataDxfId="87" dataCellStyle="桁区切り">
      <calculatedColumnFormula>IF(テーブル28[[#This Row],[施設種別]]="","",E8*F8)</calculatedColumnFormula>
    </tableColumn>
    <tableColumn id="11" xr3:uid="{6164EED2-89EC-487D-922E-14B812EE092A}" name="事業者名" dataDxfId="86"/>
    <tableColumn id="12" xr3:uid="{32A5C56D-B158-48AD-86CF-1578A01D39BF}" name="大規模修繕の工事費用" dataDxfId="85"/>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D11C78B-911C-4482-8E37-E0B802894EE4}" name="テーブル8" displayName="テーブル8" ref="A7:N13" totalsRowShown="0" headerRowDxfId="84" dataDxfId="82" headerRowBorderDxfId="83" tableBorderDxfId="81" totalsRowBorderDxfId="80">
  <autoFilter ref="A7:N13" xr:uid="{9D11C78B-911C-4482-8E37-E0B802894EE4}"/>
  <tableColumns count="14">
    <tableColumn id="1" xr3:uid="{8C42BBF6-1905-4B47-A137-48A316449B2B}" name="市町村名_x000a_※自動入力" dataDxfId="79"/>
    <tableColumn id="2" xr3:uid="{FF4A30FF-E9BF-4A9E-A37D-6D55EB25FFAC}" name="優先_x000a_順位" dataDxfId="78"/>
    <tableColumn id="3" xr3:uid="{7C7645A8-CB7A-4D49-91F5-D31E5D461FAA}" name="計画" dataDxfId="77"/>
    <tableColumn id="4" xr3:uid="{A070D50A-E8FC-41C7-A5FB-1F088B85A8FE}" name="予算_x000a_要求" dataDxfId="76"/>
    <tableColumn id="5" xr3:uid="{2A511C4A-9CAC-4F7E-AA0B-9EF31B94CADF}" name="施設種別" dataDxfId="75"/>
    <tableColumn id="6" xr3:uid="{CABF789B-8523-4DEA-B3E4-8B9804DF731D}" name="借地の種類" dataDxfId="74"/>
    <tableColumn id="8" xr3:uid="{7F68BBDE-4F35-434C-A437-F6BBDFF9714D}" name="創設_x000a_改築_x000a_増床" dataDxfId="73"/>
    <tableColumn id="9" xr3:uid="{AB6C23A3-F281-45C0-8C5C-A87AC834CF70}" name="合築・_x000a_併設" dataDxfId="72"/>
    <tableColumn id="10" xr3:uid="{8471BD7C-0CB0-4E11-8A27-9DAE59EED3F6}" name="補助金額_x000a_（千円）" dataDxfId="71" dataCellStyle="桁区切り"/>
    <tableColumn id="11" xr3:uid="{6F194949-00FE-401E-BF20-D6B2635796DC}" name="開始日" dataDxfId="70"/>
    <tableColumn id="12" xr3:uid="{98188A99-01AB-45DE-B22A-07124DF09311}" name="～" dataDxfId="69"/>
    <tableColumn id="13" xr3:uid="{12E49618-677A-4D9A-939E-DE1185EDE8C9}" name="終了日" dataDxfId="68"/>
    <tableColumn id="14" xr3:uid="{C68C760C-25C8-4E4A-8356-DBCE3D6FFB14}" name="事業者名" dataDxfId="67"/>
    <tableColumn id="16" xr3:uid="{5FEFAAA7-98E4-485C-B91F-661D2D7E71BD}" name="摘　　　要_x000a_（予算要求をしていない場合、_x000a_その他特記事項があれば記載）" dataDxfId="6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47FC6B3-076C-4DEC-AFD1-6E52EADD4570}" name="テーブル9" displayName="テーブル9" ref="A7:L17" totalsRowShown="0" headerRowDxfId="65" dataDxfId="63" headerRowBorderDxfId="64" tableBorderDxfId="62" totalsRowBorderDxfId="61">
  <autoFilter ref="A7:L17" xr:uid="{A47FC6B3-076C-4DEC-AFD1-6E52EADD4570}"/>
  <tableColumns count="12">
    <tableColumn id="1" xr3:uid="{C278E091-6D26-457E-B57D-8FB2A40D95A9}" name="市町村名_x000a_※自動入力" dataDxfId="60">
      <calculatedColumnFormula>IF(テーブル9[[#This Row],[施設種別]]="","",$K$1)</calculatedColumnFormula>
    </tableColumn>
    <tableColumn id="2" xr3:uid="{70DC3F24-CDF1-4692-B57A-2249D765C347}" name="優先_x000a_順位" dataDxfId="59"/>
    <tableColumn id="3" xr3:uid="{CE48EA21-A4E9-44F8-AD9B-46D4BB02EDA0}" name="予算_x000a_要求" dataDxfId="58"/>
    <tableColumn id="4" xr3:uid="{49A9C93B-AF19-451D-B4B6-A3E2DB16F8AB}" name="改修項目" dataDxfId="57"/>
    <tableColumn id="5" xr3:uid="{F1DB172E-77D2-4602-9C19-55232209FD45}" name="施設種別" dataDxfId="56"/>
    <tableColumn id="8" xr3:uid="{1AD24F15-7D22-4374-A687-02B4E3E94B0C}" name="補助対象の_x000a_整備床数_x000a_または施設数" dataDxfId="55"/>
    <tableColumn id="16" xr3:uid="{3C22285E-EC90-4024-9D80-9B3994DD6AB1}" name="単価_x000a_※自動入力" dataDxfId="54">
      <calculatedColumnFormula>IF(テーブル9[[#This Row],[改修項目]]="","",_xlfn.XLOOKUP(テーブル9[[#This Row],[改修項目]],触らない・消さない!$I$6:$I$9,触らない・消さない!$J$6:$J$9))</calculatedColumnFormula>
    </tableColumn>
    <tableColumn id="9" xr3:uid="{1A3F9A8A-C4AC-4649-AA34-39882EE7B704}" name="補助金額_x000a_（千円）_x000a_※自動計算" dataDxfId="53" dataCellStyle="桁区切り">
      <calculatedColumnFormula>IF(テーブル9[[#This Row],[改修項目]]="","",テーブル9[[#This Row],[補助対象の
整備床数
または施設数]]*テーブル9[[#This Row],[単価
※自動入力]])</calculatedColumnFormula>
    </tableColumn>
    <tableColumn id="10" xr3:uid="{4B2433E7-CB21-455F-959C-5303CCE21CAF}" name="事業者名" dataDxfId="52"/>
    <tableColumn id="12" xr3:uid="{CEAA1072-AA35-4D45-9CC6-F29762719434}" name="事業者選定_x000a_（予定）時期" dataDxfId="51"/>
    <tableColumn id="13" xr3:uid="{2CF19EF2-65EE-4E77-A0DB-EDFF072CD7D1}" name="工事完了_x000a_（予定）時期" dataDxfId="50"/>
    <tableColumn id="14" xr3:uid="{904689FA-E033-4E83-B587-9EAB7A004BC8}" name="摘　　　要_x000a_（予算要求をしていない場合、その他特記事項があれば記載）" dataDxfId="49"/>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table" Target="../tables/table9.xml" />
  <Relationship Id="rId2" Type="http://schemas.openxmlformats.org/officeDocument/2006/relationships/vmlDrawing" Target="../drawings/vmlDrawing9.vml" />
  <Relationship Id="rId1" Type="http://schemas.openxmlformats.org/officeDocument/2006/relationships/printerSettings" Target="../printerSettings/printerSettings10.bin" />
  <Relationship Id="rId4" Type="http://schemas.openxmlformats.org/officeDocument/2006/relationships/comments" Target="../comments9.xml" />
</Relationships>
</file>

<file path=xl/worksheets/_rels/sheet11.xml.rels>&#65279;<?xml version="1.0" encoding="utf-8" standalone="yes"?>
<Relationships xmlns="http://schemas.openxmlformats.org/package/2006/relationships">
  <Relationship Id="rId3" Type="http://schemas.openxmlformats.org/officeDocument/2006/relationships/table" Target="../tables/table10.xml" />
  <Relationship Id="rId2" Type="http://schemas.openxmlformats.org/officeDocument/2006/relationships/vmlDrawing" Target="../drawings/vmlDrawing10.vml" />
  <Relationship Id="rId1" Type="http://schemas.openxmlformats.org/officeDocument/2006/relationships/printerSettings" Target="../printerSettings/printerSettings11.bin" />
  <Relationship Id="rId4" Type="http://schemas.openxmlformats.org/officeDocument/2006/relationships/comments" Target="../comments10.xml" />
</Relationships>
</file>

<file path=xl/worksheets/_rels/sheet12.xml.rels>&#65279;<?xml version="1.0" encoding="utf-8" standalone="yes"?>
<Relationships xmlns="http://schemas.openxmlformats.org/package/2006/relationships">
  <Relationship Id="rId2" Type="http://schemas.openxmlformats.org/officeDocument/2006/relationships/table" Target="../tables/table11.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table" Target="../tables/table12.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2.xml.rels>&#65279;<?xml version="1.0" encoding="utf-8" standalone="yes"?>
<Relationships xmlns="http://schemas.openxmlformats.org/package/2006/relationships">
  <Relationship Id="rId3" Type="http://schemas.openxmlformats.org/officeDocument/2006/relationships/table" Target="../tables/table1.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3.xml.rels>&#65279;<?xml version="1.0" encoding="utf-8" standalone="yes"?>
<Relationships xmlns="http://schemas.openxmlformats.org/package/2006/relationships">
  <Relationship Id="rId2" Type="http://schemas.openxmlformats.org/officeDocument/2006/relationships/table" Target="../tables/table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table" Target="../tables/table3.xml" />
  <Relationship Id="rId2" Type="http://schemas.openxmlformats.org/officeDocument/2006/relationships/vmlDrawing" Target="../drawings/vmlDrawing3.vml" />
  <Relationship Id="rId1" Type="http://schemas.openxmlformats.org/officeDocument/2006/relationships/printerSettings" Target="../printerSettings/printerSettings4.bin" />
  <Relationship Id="rId4" Type="http://schemas.openxmlformats.org/officeDocument/2006/relationships/comments" Target="../comments3.xml" />
</Relationships>
</file>

<file path=xl/worksheets/_rels/sheet5.xml.rels>&#65279;<?xml version="1.0" encoding="utf-8" standalone="yes"?>
<Relationships xmlns="http://schemas.openxmlformats.org/package/2006/relationships">
  <Relationship Id="rId3" Type="http://schemas.openxmlformats.org/officeDocument/2006/relationships/table" Target="../tables/table4.xml" />
  <Relationship Id="rId2" Type="http://schemas.openxmlformats.org/officeDocument/2006/relationships/vmlDrawing" Target="../drawings/vmlDrawing4.vml" />
  <Relationship Id="rId1" Type="http://schemas.openxmlformats.org/officeDocument/2006/relationships/printerSettings" Target="../printerSettings/printerSettings5.bin" />
  <Relationship Id="rId4" Type="http://schemas.openxmlformats.org/officeDocument/2006/relationships/comments" Target="../comments4.xml" />
</Relationships>
</file>

<file path=xl/worksheets/_rels/sheet6.xml.rels>&#65279;<?xml version="1.0" encoding="utf-8" standalone="yes"?>
<Relationships xmlns="http://schemas.openxmlformats.org/package/2006/relationships">
  <Relationship Id="rId3" Type="http://schemas.openxmlformats.org/officeDocument/2006/relationships/table" Target="../tables/table5.xml" />
  <Relationship Id="rId2" Type="http://schemas.openxmlformats.org/officeDocument/2006/relationships/vmlDrawing" Target="../drawings/vmlDrawing5.vml" />
  <Relationship Id="rId1" Type="http://schemas.openxmlformats.org/officeDocument/2006/relationships/printerSettings" Target="../printerSettings/printerSettings6.bin" />
  <Relationship Id="rId4" Type="http://schemas.openxmlformats.org/officeDocument/2006/relationships/comments" Target="../comments5.xml" />
</Relationships>
</file>

<file path=xl/worksheets/_rels/sheet7.xml.rels>&#65279;<?xml version="1.0" encoding="utf-8" standalone="yes"?>
<Relationships xmlns="http://schemas.openxmlformats.org/package/2006/relationships">
  <Relationship Id="rId3" Type="http://schemas.openxmlformats.org/officeDocument/2006/relationships/table" Target="../tables/table6.xml" />
  <Relationship Id="rId2" Type="http://schemas.openxmlformats.org/officeDocument/2006/relationships/vmlDrawing" Target="../drawings/vmlDrawing6.vml" />
  <Relationship Id="rId1" Type="http://schemas.openxmlformats.org/officeDocument/2006/relationships/printerSettings" Target="../printerSettings/printerSettings7.bin" />
  <Relationship Id="rId4" Type="http://schemas.openxmlformats.org/officeDocument/2006/relationships/comments" Target="../comments6.xml" />
</Relationships>
</file>

<file path=xl/worksheets/_rels/sheet8.xml.rels>&#65279;<?xml version="1.0" encoding="utf-8" standalone="yes"?>
<Relationships xmlns="http://schemas.openxmlformats.org/package/2006/relationships">
  <Relationship Id="rId3" Type="http://schemas.openxmlformats.org/officeDocument/2006/relationships/table" Target="../tables/table7.xml" />
  <Relationship Id="rId2" Type="http://schemas.openxmlformats.org/officeDocument/2006/relationships/vmlDrawing" Target="../drawings/vmlDrawing7.vml" />
  <Relationship Id="rId1" Type="http://schemas.openxmlformats.org/officeDocument/2006/relationships/printerSettings" Target="../printerSettings/printerSettings8.bin" />
  <Relationship Id="rId4" Type="http://schemas.openxmlformats.org/officeDocument/2006/relationships/comments" Target="../comments7.xml" />
</Relationships>
</file>

<file path=xl/worksheets/_rels/sheet9.xml.rels>&#65279;<?xml version="1.0" encoding="utf-8" standalone="yes"?>
<Relationships xmlns="http://schemas.openxmlformats.org/package/2006/relationships">
  <Relationship Id="rId3" Type="http://schemas.openxmlformats.org/officeDocument/2006/relationships/table" Target="../tables/table8.xml" />
  <Relationship Id="rId2" Type="http://schemas.openxmlformats.org/officeDocument/2006/relationships/vmlDrawing" Target="../drawings/vmlDrawing8.vml" />
  <Relationship Id="rId1" Type="http://schemas.openxmlformats.org/officeDocument/2006/relationships/printerSettings" Target="../printerSettings/printerSettings9.bin" />
  <Relationship Id="rId4" Type="http://schemas.openxmlformats.org/officeDocument/2006/relationships/comments" Target="../comments8.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9"/>
  <sheetViews>
    <sheetView showGridLines="0" tabSelected="1" view="pageBreakPreview" zoomScaleNormal="90" zoomScaleSheetLayoutView="100" workbookViewId="0"/>
  </sheetViews>
  <sheetFormatPr defaultColWidth="9" defaultRowHeight="12"/>
  <cols>
    <col min="1" max="1" width="12.109375" style="3" customWidth="1"/>
    <col min="2" max="2" width="4.6640625" style="3" customWidth="1"/>
    <col min="3" max="3" width="6.6640625" style="3" bestFit="1" customWidth="1"/>
    <col min="4" max="4" width="24.5546875" style="11" customWidth="1"/>
    <col min="5" max="5" width="26.44140625" style="3" customWidth="1"/>
    <col min="6" max="6" width="22.6640625" style="3" customWidth="1"/>
    <col min="7" max="7" width="12.21875" style="3" bestFit="1" customWidth="1"/>
    <col min="8" max="8" width="16.77734375" style="3" customWidth="1"/>
    <col min="9" max="9" width="15.88671875" style="3" customWidth="1"/>
    <col min="10" max="10" width="17.21875" style="3" customWidth="1"/>
    <col min="11" max="11" width="17" style="3" customWidth="1"/>
    <col min="12" max="12" width="17.21875" style="3" bestFit="1" customWidth="1"/>
    <col min="13" max="13" width="15.77734375" style="3" customWidth="1"/>
    <col min="14" max="14" width="14.77734375" style="3" customWidth="1"/>
    <col min="15" max="15" width="16.44140625" style="3" customWidth="1"/>
    <col min="16" max="16" width="29.44140625" style="3" customWidth="1"/>
    <col min="17" max="17" width="15.33203125" style="3" customWidth="1"/>
    <col min="18" max="18" width="11.6640625" style="3" bestFit="1" customWidth="1"/>
    <col min="19" max="16384" width="9" style="3"/>
  </cols>
  <sheetData>
    <row r="1" spans="1:16" s="1" customFormat="1" ht="33" customHeight="1">
      <c r="A1" s="31" t="str">
        <f>触らない・消さない!A1</f>
        <v>令和９年度 大阪府介護施設等の整備に関する事業に係る所要額調査　※黄色部分に必要事項を入力ください。</v>
      </c>
      <c r="B1" s="17"/>
      <c r="C1" s="17"/>
      <c r="L1" s="37" t="s">
        <v>142</v>
      </c>
      <c r="M1" s="143" t="s">
        <v>213</v>
      </c>
      <c r="N1" s="43" t="s">
        <v>141</v>
      </c>
      <c r="O1" s="8"/>
    </row>
    <row r="2" spans="1:16" s="18" customFormat="1" ht="20.100000000000001" customHeight="1">
      <c r="A2" s="81" t="str">
        <f>触らない・消さない!A2</f>
        <v>※事業量を把握するためのものであり、予算を約束できるものではありません</v>
      </c>
      <c r="B2" s="82"/>
      <c r="C2" s="82"/>
      <c r="D2" s="82"/>
      <c r="E2" s="82"/>
      <c r="F2" s="82"/>
      <c r="G2" s="82"/>
      <c r="H2" s="82"/>
      <c r="I2" s="82"/>
      <c r="J2" s="82"/>
      <c r="K2" s="82"/>
      <c r="L2" s="82"/>
      <c r="M2" s="82"/>
      <c r="N2" s="82"/>
      <c r="O2" s="82"/>
      <c r="P2" s="82"/>
    </row>
    <row r="3" spans="1:16" s="1" customFormat="1" ht="20.100000000000001" customHeight="1">
      <c r="A3" s="81" t="str">
        <f>触らない・消さない!A3</f>
        <v>※確実性の高いものを記載ください。</v>
      </c>
      <c r="B3" s="80"/>
      <c r="C3" s="80"/>
      <c r="D3" s="80"/>
      <c r="E3" s="80"/>
      <c r="F3" s="80"/>
      <c r="G3" s="80"/>
      <c r="H3" s="80"/>
      <c r="I3" s="80"/>
      <c r="J3" s="80"/>
      <c r="K3" s="80"/>
      <c r="L3" s="80"/>
      <c r="M3" s="80"/>
      <c r="N3" s="80"/>
      <c r="O3" s="80"/>
      <c r="P3" s="80"/>
    </row>
    <row r="4" spans="1:16" s="1" customFormat="1" ht="9.75" customHeight="1">
      <c r="D4" s="10"/>
      <c r="E4" s="4"/>
      <c r="O4" s="9"/>
      <c r="P4" s="2"/>
    </row>
    <row r="5" spans="1:16" s="14" customFormat="1" ht="19.8" thickBot="1">
      <c r="A5" s="23" t="str">
        <f>"【"&amp;触らない・消さない!B5&amp;"】"</f>
        <v>【施設整備】</v>
      </c>
      <c r="B5" s="23"/>
      <c r="C5" s="23"/>
      <c r="D5" s="15"/>
      <c r="O5" s="16"/>
    </row>
    <row r="6" spans="1:16" s="13" customFormat="1" ht="15" thickBot="1">
      <c r="A6" s="87"/>
      <c r="B6" s="87"/>
      <c r="C6" s="97" t="str">
        <f>触らない・消さない!D6</f>
        <v>10期</v>
      </c>
      <c r="D6" s="98" t="str">
        <f>触らない・消さない!D8</f>
        <v>R９</v>
      </c>
      <c r="E6" s="87"/>
      <c r="F6" s="87"/>
      <c r="G6" s="435" t="s">
        <v>157</v>
      </c>
      <c r="H6" s="87"/>
      <c r="I6" s="87"/>
      <c r="J6" s="87"/>
      <c r="K6" s="87"/>
      <c r="L6" s="501" t="s">
        <v>143</v>
      </c>
      <c r="M6" s="502"/>
      <c r="N6" s="87"/>
      <c r="O6" s="87"/>
      <c r="P6" s="87"/>
    </row>
    <row r="7" spans="1:16" s="13" customFormat="1" ht="66.599999999999994" customHeight="1" thickBot="1">
      <c r="A7" s="189" t="s">
        <v>218</v>
      </c>
      <c r="B7" s="190" t="s">
        <v>34</v>
      </c>
      <c r="C7" s="191" t="s">
        <v>148</v>
      </c>
      <c r="D7" s="191" t="s">
        <v>147</v>
      </c>
      <c r="E7" s="190" t="s">
        <v>7</v>
      </c>
      <c r="F7" s="101" t="s">
        <v>32</v>
      </c>
      <c r="G7" s="102" t="s">
        <v>170</v>
      </c>
      <c r="H7" s="101" t="s">
        <v>12</v>
      </c>
      <c r="I7" s="86" t="s">
        <v>216</v>
      </c>
      <c r="J7" s="86" t="s">
        <v>219</v>
      </c>
      <c r="K7" s="101" t="s">
        <v>23</v>
      </c>
      <c r="L7" s="103" t="s">
        <v>58</v>
      </c>
      <c r="M7" s="104" t="s">
        <v>25</v>
      </c>
      <c r="N7" s="105" t="s">
        <v>144</v>
      </c>
      <c r="O7" s="101" t="s">
        <v>24</v>
      </c>
      <c r="P7" s="365" t="s">
        <v>56</v>
      </c>
    </row>
    <row r="8" spans="1:16" s="12" customFormat="1" ht="21.9" customHeight="1">
      <c r="A8" s="187" t="str">
        <f>IF(E8="","",M1)</f>
        <v>○○市</v>
      </c>
      <c r="B8" s="127">
        <v>1</v>
      </c>
      <c r="C8" s="128" t="s">
        <v>52</v>
      </c>
      <c r="D8" s="128" t="s">
        <v>52</v>
      </c>
      <c r="E8" s="188" t="s">
        <v>77</v>
      </c>
      <c r="F8" s="110" t="s">
        <v>53</v>
      </c>
      <c r="G8" s="111">
        <v>29</v>
      </c>
      <c r="H8" s="112" t="s">
        <v>16</v>
      </c>
      <c r="I8" s="89">
        <f>_xlfn.XLOOKUP(E8,触らない・消さない!$B$6:$B$24,触らない・消さない!$C$6:$C$24,"")</f>
        <v>5960</v>
      </c>
      <c r="J8" s="90">
        <f>IF(I8="","",G8*I8*IF(H8="○",1.05,1))</f>
        <v>172840</v>
      </c>
      <c r="K8" s="112" t="s">
        <v>226</v>
      </c>
      <c r="L8" s="371" t="s">
        <v>30</v>
      </c>
      <c r="M8" s="114"/>
      <c r="N8" s="115" t="s">
        <v>227</v>
      </c>
      <c r="O8" s="115" t="s">
        <v>228</v>
      </c>
      <c r="P8" s="366"/>
    </row>
    <row r="9" spans="1:16" s="12" customFormat="1" ht="21.9" customHeight="1">
      <c r="A9" s="187" t="str">
        <f>IF(E9="","",M1)</f>
        <v>○○市</v>
      </c>
      <c r="B9" s="107">
        <v>2</v>
      </c>
      <c r="C9" s="108" t="s">
        <v>52</v>
      </c>
      <c r="D9" s="108" t="s">
        <v>52</v>
      </c>
      <c r="E9" s="109" t="s">
        <v>112</v>
      </c>
      <c r="F9" s="107" t="s">
        <v>53</v>
      </c>
      <c r="G9" s="107">
        <v>10</v>
      </c>
      <c r="H9" s="108" t="s">
        <v>16</v>
      </c>
      <c r="I9" s="91">
        <f>_xlfn.XLOOKUP(E9,触らない・消さない!$B$6:$B$24,触らない・消さない!$C$6:$C$24,"")</f>
        <v>5960</v>
      </c>
      <c r="J9" s="287">
        <f>IF(I9="","",G9*I9*IF(H9="○",1.05,1))</f>
        <v>59600</v>
      </c>
      <c r="K9" s="108" t="s">
        <v>226</v>
      </c>
      <c r="L9" s="372" t="s">
        <v>30</v>
      </c>
      <c r="M9" s="120"/>
      <c r="N9" s="197" t="s">
        <v>227</v>
      </c>
      <c r="O9" s="197" t="s">
        <v>228</v>
      </c>
      <c r="P9" s="364"/>
    </row>
    <row r="10" spans="1:16" s="12" customFormat="1" ht="21.9" customHeight="1">
      <c r="A10" s="187" t="str">
        <f>IF(E10="","",M1)</f>
        <v>○○市</v>
      </c>
      <c r="B10" s="107">
        <v>3</v>
      </c>
      <c r="C10" s="108" t="s">
        <v>52</v>
      </c>
      <c r="D10" s="108" t="s">
        <v>52</v>
      </c>
      <c r="E10" s="109" t="s">
        <v>4</v>
      </c>
      <c r="F10" s="107" t="s">
        <v>53</v>
      </c>
      <c r="G10" s="107">
        <v>9</v>
      </c>
      <c r="H10" s="108" t="s">
        <v>16</v>
      </c>
      <c r="I10" s="91">
        <f>_xlfn.XLOOKUP(E10,触らない・消さない!$B$6:$B$24,触らない・消さない!$C$6:$C$24,"")</f>
        <v>44700</v>
      </c>
      <c r="J10" s="287">
        <f>IF(I10="","",G10*I10*IF(H10="○",1.05,1))</f>
        <v>402300</v>
      </c>
      <c r="K10" s="108" t="s">
        <v>226</v>
      </c>
      <c r="L10" s="372" t="s">
        <v>30</v>
      </c>
      <c r="M10" s="120"/>
      <c r="N10" s="197" t="s">
        <v>227</v>
      </c>
      <c r="O10" s="197" t="s">
        <v>228</v>
      </c>
      <c r="P10" s="364"/>
    </row>
    <row r="11" spans="1:16" ht="24" customHeight="1">
      <c r="E11" s="503"/>
      <c r="F11" s="503"/>
    </row>
    <row r="12" spans="1:16" ht="19.8" thickBot="1">
      <c r="A12" s="23" t="str">
        <f>"【"&amp;触らない・消さない!B25&amp;"】"&amp;"（地域密着型サービス等整備等助成事業）"</f>
        <v>【介護施設等の新規整備を条件に行う広域型施設の大規模修繕・耐震化整備】（地域密着型サービス等整備等助成事業）</v>
      </c>
      <c r="E12" s="83"/>
      <c r="F12" s="83"/>
    </row>
    <row r="13" spans="1:16" ht="15" thickBot="1">
      <c r="A13" s="177"/>
      <c r="B13" s="178"/>
      <c r="C13" s="178"/>
      <c r="D13" s="98" t="str">
        <f>D6</f>
        <v>R９</v>
      </c>
      <c r="E13" s="179"/>
      <c r="F13" s="504" t="s">
        <v>155</v>
      </c>
      <c r="G13" s="505"/>
      <c r="H13" s="180"/>
      <c r="I13" s="178"/>
      <c r="J13" s="178"/>
      <c r="K13" s="506" t="s">
        <v>73</v>
      </c>
      <c r="L13" s="507"/>
      <c r="M13" s="508" t="s">
        <v>156</v>
      </c>
      <c r="N13" s="509"/>
      <c r="O13" s="181"/>
    </row>
    <row r="14" spans="1:16" ht="60.6" thickBot="1">
      <c r="A14" s="189" t="s">
        <v>218</v>
      </c>
      <c r="B14" s="148" t="s">
        <v>34</v>
      </c>
      <c r="C14" s="148" t="s">
        <v>72</v>
      </c>
      <c r="D14" s="191" t="s">
        <v>150</v>
      </c>
      <c r="E14" s="195" t="s">
        <v>151</v>
      </c>
      <c r="F14" s="146" t="s">
        <v>74</v>
      </c>
      <c r="G14" s="147" t="s">
        <v>75</v>
      </c>
      <c r="H14" s="86" t="s">
        <v>216</v>
      </c>
      <c r="I14" s="86" t="s">
        <v>219</v>
      </c>
      <c r="J14" s="148" t="s">
        <v>23</v>
      </c>
      <c r="K14" s="149" t="s">
        <v>152</v>
      </c>
      <c r="L14" s="150" t="s">
        <v>76</v>
      </c>
      <c r="M14" s="149" t="s">
        <v>153</v>
      </c>
      <c r="N14" s="150" t="s">
        <v>154</v>
      </c>
      <c r="O14" s="367" t="s">
        <v>56</v>
      </c>
    </row>
    <row r="15" spans="1:16" ht="21.6" customHeight="1">
      <c r="A15" s="192" t="str">
        <f>IF(E15="","",M1)</f>
        <v>○○市</v>
      </c>
      <c r="B15" s="193">
        <v>1</v>
      </c>
      <c r="C15" s="158" t="s">
        <v>52</v>
      </c>
      <c r="D15" s="158" t="s">
        <v>52</v>
      </c>
      <c r="E15" s="194" t="s">
        <v>78</v>
      </c>
      <c r="F15" s="155" t="s">
        <v>110</v>
      </c>
      <c r="G15" s="156">
        <v>30</v>
      </c>
      <c r="H15" s="369">
        <f>_xlfn.XLOOKUP(F15,触らない・消さない!$B$40:$B$44,触らない・消さない!$C$40:$C$44,"")</f>
        <v>1510</v>
      </c>
      <c r="I15" s="370">
        <f>IF(F15="","",G15*H15)</f>
        <v>45300</v>
      </c>
      <c r="J15" s="158" t="s">
        <v>80</v>
      </c>
      <c r="K15" s="159" t="s">
        <v>229</v>
      </c>
      <c r="L15" s="115" t="s">
        <v>228</v>
      </c>
      <c r="M15" s="159" t="s">
        <v>229</v>
      </c>
      <c r="N15" s="115" t="s">
        <v>228</v>
      </c>
      <c r="O15" s="368"/>
    </row>
    <row r="16" spans="1:16" ht="24" customHeight="1">
      <c r="E16" s="83"/>
      <c r="F16" s="83"/>
    </row>
    <row r="17" spans="1:17" ht="19.8" thickBot="1">
      <c r="A17" s="23" t="str">
        <f>"【"&amp;触らない・消さない!B45&amp;"】"</f>
        <v>【災害レッドゾーンに所在する老朽化等した広域型介護施設等の移転改築整備事業】</v>
      </c>
      <c r="B17" s="1"/>
      <c r="C17" s="10"/>
      <c r="D17" s="4"/>
      <c r="E17" s="1"/>
      <c r="F17" s="1"/>
      <c r="G17" s="1"/>
      <c r="H17" s="1"/>
      <c r="I17" s="1"/>
      <c r="J17" s="1"/>
      <c r="K17" s="1"/>
      <c r="L17" s="1"/>
      <c r="M17" s="1"/>
      <c r="N17" s="1"/>
    </row>
    <row r="18" spans="1:17" ht="13.8" thickBot="1">
      <c r="A18" s="217"/>
      <c r="B18" s="217"/>
      <c r="C18" s="98" t="str">
        <f>D6</f>
        <v>R９</v>
      </c>
      <c r="D18" s="217"/>
      <c r="E18" s="217"/>
      <c r="F18" s="399" t="s">
        <v>157</v>
      </c>
      <c r="G18" s="217"/>
      <c r="H18" s="217"/>
      <c r="I18" s="217"/>
      <c r="J18" s="501" t="s">
        <v>26</v>
      </c>
      <c r="K18" s="502"/>
      <c r="L18" s="217"/>
      <c r="M18" s="217"/>
      <c r="N18" s="217"/>
    </row>
    <row r="19" spans="1:17" ht="60.6" thickBot="1">
      <c r="A19" s="189" t="s">
        <v>218</v>
      </c>
      <c r="B19" s="148" t="s">
        <v>34</v>
      </c>
      <c r="C19" s="223" t="s">
        <v>150</v>
      </c>
      <c r="D19" s="148" t="s">
        <v>119</v>
      </c>
      <c r="E19" s="148" t="s">
        <v>118</v>
      </c>
      <c r="F19" s="225" t="s">
        <v>217</v>
      </c>
      <c r="G19" s="228" t="s">
        <v>216</v>
      </c>
      <c r="H19" s="228" t="s">
        <v>219</v>
      </c>
      <c r="I19" s="148" t="s">
        <v>23</v>
      </c>
      <c r="J19" s="374" t="s">
        <v>58</v>
      </c>
      <c r="K19" s="375" t="s">
        <v>25</v>
      </c>
      <c r="L19" s="226" t="s">
        <v>144</v>
      </c>
      <c r="M19" s="190" t="s">
        <v>24</v>
      </c>
      <c r="N19" s="367" t="s">
        <v>56</v>
      </c>
    </row>
    <row r="20" spans="1:17" ht="16.2">
      <c r="A20" s="192" t="str">
        <f>IF(E20="","",M1)</f>
        <v>○○市</v>
      </c>
      <c r="B20" s="193">
        <v>1</v>
      </c>
      <c r="C20" s="158" t="s">
        <v>52</v>
      </c>
      <c r="D20" s="194" t="s">
        <v>95</v>
      </c>
      <c r="E20" s="158" t="s">
        <v>126</v>
      </c>
      <c r="F20" s="204">
        <v>1</v>
      </c>
      <c r="G20" s="219">
        <f>_xlfn.XLOOKUP(D20,触らない・消さない!$B$47:$B$54,触らない・消さない!$C$47:$C$54,"")</f>
        <v>74600</v>
      </c>
      <c r="H20" s="220">
        <f>IF(D20="","",F20*G20)</f>
        <v>74600</v>
      </c>
      <c r="I20" s="158" t="s">
        <v>79</v>
      </c>
      <c r="J20" s="373" t="s">
        <v>30</v>
      </c>
      <c r="K20" s="327"/>
      <c r="L20" s="159" t="s">
        <v>229</v>
      </c>
      <c r="M20" s="115" t="s">
        <v>228</v>
      </c>
      <c r="N20" s="158"/>
    </row>
    <row r="21" spans="1:17" ht="24" customHeight="1">
      <c r="E21" s="83"/>
      <c r="F21" s="83"/>
    </row>
    <row r="22" spans="1:17" ht="19.8" thickBot="1">
      <c r="A22" s="23" t="str">
        <f>"【"&amp;触らない・消さない!B61&amp;"】"</f>
        <v>【災害イエローゾーンに所在する老朽化等した広域型介護施設等の移転改築整備事業】</v>
      </c>
      <c r="E22" s="83"/>
      <c r="F22" s="83"/>
    </row>
    <row r="23" spans="1:17" ht="13.8" thickBot="1">
      <c r="A23" s="217"/>
      <c r="B23" s="217"/>
      <c r="C23" s="227" t="str">
        <f>D6</f>
        <v>R９</v>
      </c>
      <c r="D23" s="217"/>
      <c r="E23" s="217"/>
      <c r="F23" s="399" t="s">
        <v>157</v>
      </c>
      <c r="G23" s="217"/>
      <c r="H23" s="217"/>
      <c r="I23" s="217"/>
      <c r="J23" s="501" t="s">
        <v>26</v>
      </c>
      <c r="K23" s="502"/>
      <c r="L23" s="217"/>
      <c r="M23" s="217"/>
      <c r="N23" s="217"/>
    </row>
    <row r="24" spans="1:17" ht="60.6" thickBot="1">
      <c r="A24" s="189" t="s">
        <v>218</v>
      </c>
      <c r="B24" s="148" t="s">
        <v>34</v>
      </c>
      <c r="C24" s="223" t="s">
        <v>150</v>
      </c>
      <c r="D24" s="224" t="s">
        <v>7</v>
      </c>
      <c r="E24" s="148" t="s">
        <v>130</v>
      </c>
      <c r="F24" s="225" t="s">
        <v>217</v>
      </c>
      <c r="G24" s="228" t="s">
        <v>216</v>
      </c>
      <c r="H24" s="228" t="s">
        <v>215</v>
      </c>
      <c r="I24" s="148" t="s">
        <v>23</v>
      </c>
      <c r="J24" s="103" t="s">
        <v>58</v>
      </c>
      <c r="K24" s="104" t="s">
        <v>25</v>
      </c>
      <c r="L24" s="226" t="s">
        <v>144</v>
      </c>
      <c r="M24" s="190" t="s">
        <v>24</v>
      </c>
      <c r="N24" s="367" t="s">
        <v>56</v>
      </c>
      <c r="O24" s="398"/>
    </row>
    <row r="25" spans="1:17" ht="16.2">
      <c r="A25" s="192" t="str">
        <f>IF(E25="","",M1)</f>
        <v>○○市</v>
      </c>
      <c r="B25" s="193">
        <v>1</v>
      </c>
      <c r="C25" s="158" t="s">
        <v>52</v>
      </c>
      <c r="D25" s="155" t="s">
        <v>122</v>
      </c>
      <c r="E25" s="194" t="s">
        <v>133</v>
      </c>
      <c r="F25" s="204">
        <v>50</v>
      </c>
      <c r="G25" s="219">
        <f>_xlfn.XLOOKUP(D25,触らない・消さない!$B$63:$B$70,触らない・消さない!$C$63:$C$70,"")</f>
        <v>5960</v>
      </c>
      <c r="H25" s="220">
        <f>IF(D25="","",F25*G25)</f>
        <v>298000</v>
      </c>
      <c r="I25" s="158" t="s">
        <v>79</v>
      </c>
      <c r="J25" s="373" t="s">
        <v>30</v>
      </c>
      <c r="K25" s="231"/>
      <c r="L25" s="159" t="s">
        <v>229</v>
      </c>
      <c r="M25" s="115" t="s">
        <v>228</v>
      </c>
      <c r="N25" s="397"/>
    </row>
    <row r="26" spans="1:17" ht="24" customHeight="1">
      <c r="E26" s="84"/>
      <c r="F26" s="84"/>
    </row>
    <row r="27" spans="1:17" ht="19.8" thickBot="1">
      <c r="A27" s="23" t="str">
        <f>"【"&amp;触らない・消さない!B80&amp;"】"</f>
        <v>【都市部等における増加する介護ニーズへの対応のための既存ストック活用推進事業】</v>
      </c>
      <c r="B27" s="1"/>
      <c r="C27" s="1"/>
      <c r="D27" s="10"/>
      <c r="E27" s="4"/>
      <c r="F27" s="1"/>
      <c r="G27" s="1"/>
      <c r="H27" s="1"/>
      <c r="I27" s="1"/>
      <c r="J27" s="1"/>
      <c r="K27" s="1"/>
      <c r="L27" s="1"/>
      <c r="M27" s="1"/>
      <c r="N27" s="1"/>
      <c r="O27" s="1"/>
      <c r="P27" s="9"/>
      <c r="Q27" s="2"/>
    </row>
    <row r="28" spans="1:17" ht="13.8" thickBot="1">
      <c r="A28" s="22"/>
      <c r="B28" s="22"/>
      <c r="C28" s="97" t="str">
        <f>C6</f>
        <v>10期</v>
      </c>
      <c r="D28" s="98" t="str">
        <f>D6</f>
        <v>R９</v>
      </c>
      <c r="E28" s="22"/>
      <c r="F28" s="22"/>
      <c r="G28" s="22"/>
      <c r="H28" s="227" t="s">
        <v>157</v>
      </c>
      <c r="I28" s="22"/>
      <c r="J28" s="22"/>
      <c r="K28" s="22"/>
      <c r="L28" s="22"/>
      <c r="M28" s="498" t="s">
        <v>143</v>
      </c>
      <c r="N28" s="500"/>
      <c r="O28" s="22"/>
      <c r="P28" s="22"/>
      <c r="Q28" s="22"/>
    </row>
    <row r="29" spans="1:17" ht="66.599999999999994" thickBot="1">
      <c r="A29" s="378" t="s">
        <v>214</v>
      </c>
      <c r="B29" s="379" t="s">
        <v>34</v>
      </c>
      <c r="C29" s="380" t="s">
        <v>148</v>
      </c>
      <c r="D29" s="380" t="s">
        <v>147</v>
      </c>
      <c r="E29" s="379" t="s">
        <v>7</v>
      </c>
      <c r="F29" s="379" t="s">
        <v>161</v>
      </c>
      <c r="G29" s="379" t="s">
        <v>167</v>
      </c>
      <c r="H29" s="379" t="s">
        <v>170</v>
      </c>
      <c r="I29" s="379" t="s">
        <v>160</v>
      </c>
      <c r="J29" s="381" t="s">
        <v>216</v>
      </c>
      <c r="K29" s="381" t="s">
        <v>215</v>
      </c>
      <c r="L29" s="379" t="s">
        <v>23</v>
      </c>
      <c r="M29" s="379" t="s">
        <v>58</v>
      </c>
      <c r="N29" s="382" t="s">
        <v>25</v>
      </c>
      <c r="O29" s="383" t="s">
        <v>144</v>
      </c>
      <c r="P29" s="379" t="s">
        <v>24</v>
      </c>
      <c r="Q29" s="384" t="s">
        <v>56</v>
      </c>
    </row>
    <row r="30" spans="1:17" ht="16.2">
      <c r="A30" s="460" t="str">
        <f>IF(E30="","",$M$1)</f>
        <v>○○市</v>
      </c>
      <c r="B30" s="477">
        <v>1</v>
      </c>
      <c r="C30" s="478" t="s">
        <v>52</v>
      </c>
      <c r="D30" s="478" t="s">
        <v>52</v>
      </c>
      <c r="E30" s="479" t="s">
        <v>112</v>
      </c>
      <c r="F30" s="478" t="s">
        <v>163</v>
      </c>
      <c r="G30" s="479" t="s">
        <v>110</v>
      </c>
      <c r="H30" s="477">
        <v>50</v>
      </c>
      <c r="I30" s="478" t="s">
        <v>16</v>
      </c>
      <c r="J30" s="480">
        <f>_xlfn.XLOOKUP(E30,触らない・消さない!$B$82:$B$88,触らない・消さない!$C$82:$C$88,"")</f>
        <v>5960</v>
      </c>
      <c r="K30" s="481">
        <f>IF(H30="","",H30*J30*IF(I30="○",1.05,1))</f>
        <v>298000</v>
      </c>
      <c r="L30" s="397" t="s">
        <v>79</v>
      </c>
      <c r="M30" s="371" t="s">
        <v>30</v>
      </c>
      <c r="N30" s="482"/>
      <c r="O30" s="483" t="s">
        <v>229</v>
      </c>
      <c r="P30" s="484" t="s">
        <v>228</v>
      </c>
      <c r="Q30" s="449"/>
    </row>
    <row r="31" spans="1:17" ht="16.8" thickBot="1">
      <c r="A31" s="469" t="str">
        <f>IF(E31="","",$M$1)</f>
        <v>○○市</v>
      </c>
      <c r="B31" s="485">
        <v>2</v>
      </c>
      <c r="C31" s="452" t="s">
        <v>52</v>
      </c>
      <c r="D31" s="452" t="s">
        <v>52</v>
      </c>
      <c r="E31" s="453" t="s">
        <v>103</v>
      </c>
      <c r="F31" s="452" t="s">
        <v>162</v>
      </c>
      <c r="G31" s="453" t="s">
        <v>96</v>
      </c>
      <c r="H31" s="485">
        <v>1</v>
      </c>
      <c r="I31" s="452" t="s">
        <v>16</v>
      </c>
      <c r="J31" s="486">
        <f>_xlfn.XLOOKUP(E31,触らない・消さない!$B$82:$B$88,触らない・消さない!$C$82:$C$88,"")</f>
        <v>74600</v>
      </c>
      <c r="K31" s="487">
        <f>IF(H31="","",H31*J31*IF(I31="○",1.05,1))</f>
        <v>74600</v>
      </c>
      <c r="L31" s="375" t="s">
        <v>79</v>
      </c>
      <c r="M31" s="456" t="s">
        <v>30</v>
      </c>
      <c r="N31" s="457"/>
      <c r="O31" s="458" t="s">
        <v>227</v>
      </c>
      <c r="P31" s="458" t="s">
        <v>228</v>
      </c>
      <c r="Q31" s="459"/>
    </row>
    <row r="32" spans="1:17" ht="24" customHeight="1">
      <c r="E32" s="84"/>
      <c r="F32" s="84"/>
    </row>
    <row r="33" spans="1:19" ht="19.8" thickBot="1">
      <c r="A33" s="23" t="str">
        <f>"【"&amp;触らない・消さない!F5&amp;"】"</f>
        <v>【開設準備】</v>
      </c>
      <c r="B33" s="1"/>
      <c r="C33" s="1"/>
      <c r="D33" s="10"/>
      <c r="E33" s="4"/>
      <c r="F33" s="1"/>
      <c r="G33" s="1"/>
      <c r="H33" s="1"/>
      <c r="I33" s="1"/>
      <c r="J33" s="1"/>
      <c r="K33" s="1"/>
      <c r="L33" s="1"/>
      <c r="M33" s="1"/>
      <c r="N33" s="9"/>
      <c r="O33" s="2"/>
    </row>
    <row r="34" spans="1:19" ht="13.8" thickBot="1">
      <c r="A34" s="22"/>
      <c r="B34" s="22"/>
      <c r="C34" s="97" t="str">
        <f>C6</f>
        <v>10期</v>
      </c>
      <c r="D34" s="98" t="str">
        <f>D6</f>
        <v>R９</v>
      </c>
      <c r="E34" s="22"/>
      <c r="F34" s="22"/>
      <c r="G34" s="435" t="s">
        <v>157</v>
      </c>
      <c r="H34" s="22"/>
      <c r="I34" s="22"/>
      <c r="J34" s="498" t="str">
        <f>D34&amp;"年度中の補助対象期間（予定）"</f>
        <v>R９年度中の補助対象期間（予定）</v>
      </c>
      <c r="K34" s="499"/>
      <c r="L34" s="500"/>
      <c r="M34" s="217"/>
      <c r="N34" s="217"/>
      <c r="O34" s="217"/>
    </row>
    <row r="35" spans="1:19" ht="66.599999999999994" thickBot="1">
      <c r="A35" s="387" t="s">
        <v>220</v>
      </c>
      <c r="B35" s="388" t="s">
        <v>35</v>
      </c>
      <c r="C35" s="389" t="s">
        <v>148</v>
      </c>
      <c r="D35" s="389" t="s">
        <v>147</v>
      </c>
      <c r="E35" s="390" t="s">
        <v>7</v>
      </c>
      <c r="F35" s="390" t="s">
        <v>161</v>
      </c>
      <c r="G35" s="390" t="s">
        <v>171</v>
      </c>
      <c r="H35" s="391" t="s">
        <v>221</v>
      </c>
      <c r="I35" s="391" t="s">
        <v>222</v>
      </c>
      <c r="J35" s="390" t="s">
        <v>168</v>
      </c>
      <c r="K35" s="390" t="s">
        <v>2</v>
      </c>
      <c r="L35" s="390" t="s">
        <v>169</v>
      </c>
      <c r="M35" s="392" t="s">
        <v>0</v>
      </c>
      <c r="N35" s="393" t="s">
        <v>19</v>
      </c>
      <c r="O35" s="394" t="s">
        <v>46</v>
      </c>
    </row>
    <row r="36" spans="1:19" ht="16.2">
      <c r="A36" s="460" t="str">
        <f>IF(E36="","",$M$1)</f>
        <v>○○市</v>
      </c>
      <c r="B36" s="461">
        <v>1</v>
      </c>
      <c r="C36" s="462" t="s">
        <v>52</v>
      </c>
      <c r="D36" s="462" t="s">
        <v>52</v>
      </c>
      <c r="E36" s="463" t="s">
        <v>77</v>
      </c>
      <c r="F36" s="462" t="s">
        <v>53</v>
      </c>
      <c r="G36" s="461">
        <v>29</v>
      </c>
      <c r="H36" s="464">
        <f>_xlfn.XLOOKUP(E36,触らない・消さない!$F$6:$F$28,触らない・消さない!$G$6:$G$28,"")</f>
        <v>1120</v>
      </c>
      <c r="I36" s="465">
        <f>IF(E36="","",G36*H36)</f>
        <v>32480</v>
      </c>
      <c r="J36" s="466">
        <v>46661</v>
      </c>
      <c r="K36" s="462" t="s">
        <v>2</v>
      </c>
      <c r="L36" s="466">
        <v>46843</v>
      </c>
      <c r="M36" s="462" t="s">
        <v>226</v>
      </c>
      <c r="N36" s="396"/>
      <c r="O36" s="467"/>
    </row>
    <row r="37" spans="1:19" ht="16.2">
      <c r="A37" s="448" t="str">
        <f>IF(E37="","",$M$1)</f>
        <v>○○市</v>
      </c>
      <c r="B37" s="123">
        <v>2</v>
      </c>
      <c r="C37" s="108" t="s">
        <v>52</v>
      </c>
      <c r="D37" s="108" t="s">
        <v>52</v>
      </c>
      <c r="E37" s="109" t="s">
        <v>112</v>
      </c>
      <c r="F37" s="108" t="s">
        <v>53</v>
      </c>
      <c r="G37" s="123">
        <v>10</v>
      </c>
      <c r="H37" s="385">
        <f>_xlfn.XLOOKUP(E37,触らない・消さない!$F$6:$F$28,触らない・消さない!$G$6:$G$28,"")</f>
        <v>1120</v>
      </c>
      <c r="I37" s="94">
        <f t="shared" ref="I37:I38" si="0">IF(E37="","",G37*H37)</f>
        <v>11200</v>
      </c>
      <c r="J37" s="386">
        <v>46661</v>
      </c>
      <c r="K37" s="108" t="s">
        <v>2</v>
      </c>
      <c r="L37" s="386">
        <v>46843</v>
      </c>
      <c r="M37" s="108" t="s">
        <v>226</v>
      </c>
      <c r="N37" s="272"/>
      <c r="O37" s="468"/>
    </row>
    <row r="38" spans="1:19" ht="16.8" thickBot="1">
      <c r="A38" s="469" t="str">
        <f>IF(E38="","",$M$1)</f>
        <v>○○市</v>
      </c>
      <c r="B38" s="470">
        <v>3</v>
      </c>
      <c r="C38" s="455" t="s">
        <v>52</v>
      </c>
      <c r="D38" s="455" t="s">
        <v>52</v>
      </c>
      <c r="E38" s="471" t="s">
        <v>4</v>
      </c>
      <c r="F38" s="455" t="s">
        <v>53</v>
      </c>
      <c r="G38" s="470">
        <v>9</v>
      </c>
      <c r="H38" s="472">
        <f>_xlfn.XLOOKUP(E38,触らない・消さない!$F$6:$F$28,触らない・消さない!$G$6:$G$28,"")</f>
        <v>1120</v>
      </c>
      <c r="I38" s="473">
        <f t="shared" si="0"/>
        <v>10080</v>
      </c>
      <c r="J38" s="474">
        <v>46661</v>
      </c>
      <c r="K38" s="455" t="s">
        <v>2</v>
      </c>
      <c r="L38" s="474">
        <v>46843</v>
      </c>
      <c r="M38" s="455" t="s">
        <v>226</v>
      </c>
      <c r="N38" s="475"/>
      <c r="O38" s="476"/>
    </row>
    <row r="39" spans="1:19" s="12" customFormat="1" ht="21.9" customHeight="1">
      <c r="A39" s="26"/>
      <c r="B39" s="26"/>
      <c r="C39" s="25"/>
      <c r="D39" s="25"/>
      <c r="E39" s="25"/>
      <c r="F39" s="25"/>
      <c r="G39" s="25"/>
      <c r="H39" s="25"/>
      <c r="I39" s="25"/>
      <c r="J39" s="28"/>
      <c r="K39" s="25"/>
      <c r="L39" s="32"/>
      <c r="M39" s="29"/>
      <c r="N39" s="27"/>
      <c r="O39" s="27"/>
      <c r="P39" s="25"/>
      <c r="Q39" s="25"/>
      <c r="R39" s="25"/>
      <c r="S39" s="25"/>
    </row>
    <row r="40" spans="1:19" s="12" customFormat="1" ht="21.9" customHeight="1" thickBot="1">
      <c r="A40" s="23" t="str">
        <f>"【"&amp;触らない・消さない!F29&amp;"】"</f>
        <v>【介護施設等の大規模修繕の際にあわせて行う介護テクノロジーの導入の導入支援事業】</v>
      </c>
      <c r="B40" s="1"/>
      <c r="C40" s="1"/>
      <c r="D40" s="10"/>
      <c r="E40" s="4"/>
      <c r="F40" s="1"/>
      <c r="G40" s="1"/>
      <c r="H40" s="1"/>
      <c r="I40" s="1"/>
      <c r="J40" s="1"/>
      <c r="K40" s="1"/>
      <c r="L40" s="1"/>
      <c r="M40" s="1"/>
      <c r="N40" s="9"/>
      <c r="O40" s="2"/>
      <c r="P40" s="25"/>
      <c r="Q40" s="25"/>
      <c r="R40" s="25"/>
      <c r="S40" s="25"/>
    </row>
    <row r="41" spans="1:19" s="12" customFormat="1" ht="21.9" customHeight="1" thickBot="1">
      <c r="A41" s="294"/>
      <c r="B41" s="400"/>
      <c r="C41" s="267" t="str">
        <f>D6</f>
        <v>R９</v>
      </c>
      <c r="D41" s="400"/>
      <c r="E41" s="494" t="s">
        <v>157</v>
      </c>
      <c r="G41" s="294"/>
      <c r="H41" s="294"/>
      <c r="I41"/>
      <c r="J41"/>
      <c r="K41"/>
      <c r="L41"/>
      <c r="M41"/>
      <c r="N41" s="294"/>
      <c r="P41" s="25"/>
      <c r="Q41" s="25"/>
      <c r="R41" s="25"/>
      <c r="S41" s="25"/>
    </row>
    <row r="42" spans="1:19" s="12" customFormat="1" ht="99" thickBot="1">
      <c r="A42" s="403" t="s">
        <v>220</v>
      </c>
      <c r="B42" s="404" t="s">
        <v>35</v>
      </c>
      <c r="C42" s="493" t="s">
        <v>147</v>
      </c>
      <c r="D42" s="405" t="s">
        <v>7</v>
      </c>
      <c r="E42" s="492" t="s">
        <v>171</v>
      </c>
      <c r="F42" s="406" t="s">
        <v>221</v>
      </c>
      <c r="G42" s="406" t="s">
        <v>223</v>
      </c>
      <c r="H42" s="495" t="s">
        <v>23</v>
      </c>
      <c r="I42" s="394" t="s">
        <v>241</v>
      </c>
      <c r="J42"/>
      <c r="K42"/>
      <c r="L42"/>
      <c r="M42"/>
      <c r="O42" s="25"/>
      <c r="P42" s="25"/>
      <c r="Q42" s="25"/>
      <c r="R42" s="25"/>
    </row>
    <row r="43" spans="1:19" s="12" customFormat="1" ht="21.9" customHeight="1">
      <c r="A43" s="448" t="str">
        <f>IF(D43="","",$M$1)</f>
        <v>○○市</v>
      </c>
      <c r="B43" s="401">
        <v>1</v>
      </c>
      <c r="C43" s="300" t="s">
        <v>52</v>
      </c>
      <c r="D43" s="376" t="s">
        <v>111</v>
      </c>
      <c r="E43" s="401">
        <v>40</v>
      </c>
      <c r="F43" s="402">
        <f>_xlfn.XLOOKUP(D43,触らない・消さない!$F$30:$F$51,触らない・消さない!$G$30:$G$51,"")</f>
        <v>561</v>
      </c>
      <c r="G43" s="377">
        <f>IF(D43="","",E43*F43)</f>
        <v>22440</v>
      </c>
      <c r="H43" s="128" t="s">
        <v>226</v>
      </c>
      <c r="I43" s="496">
        <v>8000000</v>
      </c>
      <c r="J43"/>
      <c r="K43"/>
      <c r="L43"/>
      <c r="M43"/>
      <c r="O43" s="25"/>
      <c r="P43" s="25"/>
      <c r="Q43" s="25"/>
      <c r="R43" s="25"/>
    </row>
    <row r="44" spans="1:19" s="12" customFormat="1" ht="21.9" customHeight="1" thickBot="1">
      <c r="A44" s="450" t="str">
        <f>IF(D44="","",$M$1)</f>
        <v>○○市</v>
      </c>
      <c r="B44" s="451">
        <v>2</v>
      </c>
      <c r="C44" s="452" t="s">
        <v>52</v>
      </c>
      <c r="D44" s="453" t="s">
        <v>60</v>
      </c>
      <c r="E44" s="451">
        <v>50</v>
      </c>
      <c r="F44" s="491">
        <f>_xlfn.XLOOKUP(D44,触らない・消さない!$F$30:$F$51,触らない・消さない!$G$30:$G$51,"")</f>
        <v>561</v>
      </c>
      <c r="G44" s="454">
        <f>IF(D44="","",E44*F44)</f>
        <v>28050</v>
      </c>
      <c r="H44" s="455" t="s">
        <v>226</v>
      </c>
      <c r="I44" s="496">
        <v>6000000</v>
      </c>
      <c r="J44"/>
      <c r="K44"/>
      <c r="L44"/>
      <c r="M44"/>
      <c r="O44" s="25"/>
      <c r="P44" s="25"/>
      <c r="Q44" s="25"/>
      <c r="R44" s="25"/>
    </row>
    <row r="45" spans="1:19" s="12" customFormat="1" ht="21.9" customHeight="1">
      <c r="A45" s="26"/>
      <c r="B45" s="26"/>
      <c r="C45" s="25"/>
      <c r="D45" s="25"/>
      <c r="E45" s="25"/>
      <c r="F45" s="25"/>
      <c r="G45" s="25"/>
      <c r="H45" s="25"/>
      <c r="I45" s="25"/>
      <c r="J45" s="28"/>
      <c r="K45" s="25"/>
      <c r="L45" s="32"/>
      <c r="M45" s="29"/>
      <c r="N45" s="27"/>
      <c r="O45" s="27"/>
      <c r="P45" s="25"/>
      <c r="Q45" s="25"/>
      <c r="R45" s="25"/>
      <c r="S45" s="25"/>
    </row>
    <row r="46" spans="1:19" s="12" customFormat="1" ht="21.9" customHeight="1" thickBot="1">
      <c r="A46" s="23" t="str">
        <f>"【"&amp;触らない・消さない!F52&amp;"】"</f>
        <v>【定期借地権設定のための一時金の支援事業】</v>
      </c>
      <c r="B46" s="1"/>
      <c r="C46" s="1"/>
      <c r="D46" s="10"/>
      <c r="E46" s="4"/>
      <c r="F46" s="1"/>
      <c r="G46" s="1"/>
      <c r="H46" s="1"/>
      <c r="I46" s="1"/>
      <c r="J46" s="1"/>
      <c r="K46" s="1"/>
      <c r="L46" s="1"/>
      <c r="M46" s="1"/>
      <c r="N46" s="2"/>
      <c r="O46" s="27"/>
      <c r="P46" s="25"/>
      <c r="Q46" s="25"/>
      <c r="R46" s="25"/>
      <c r="S46" s="25"/>
    </row>
    <row r="47" spans="1:19" s="12" customFormat="1" ht="21.9" customHeight="1" thickBot="1">
      <c r="A47" s="22"/>
      <c r="B47" s="22"/>
      <c r="C47" s="97" t="str">
        <f>C6</f>
        <v>10期</v>
      </c>
      <c r="D47" s="98" t="str">
        <f>D6</f>
        <v>R９</v>
      </c>
      <c r="E47" s="22"/>
      <c r="F47" s="22"/>
      <c r="G47" s="22"/>
      <c r="H47" s="22"/>
      <c r="I47" s="22"/>
      <c r="J47" s="498" t="s">
        <v>179</v>
      </c>
      <c r="K47" s="499"/>
      <c r="L47" s="500"/>
      <c r="M47" s="22"/>
      <c r="N47" s="22"/>
      <c r="O47" s="27"/>
      <c r="P47" s="25"/>
      <c r="Q47" s="25"/>
      <c r="R47" s="25"/>
      <c r="S47" s="25"/>
    </row>
    <row r="48" spans="1:19" s="12" customFormat="1" ht="84.6" customHeight="1" thickBot="1">
      <c r="A48" s="189" t="s">
        <v>214</v>
      </c>
      <c r="B48" s="148" t="s">
        <v>35</v>
      </c>
      <c r="C48" s="407" t="s">
        <v>148</v>
      </c>
      <c r="D48" s="407" t="s">
        <v>147</v>
      </c>
      <c r="E48" s="408" t="s">
        <v>7</v>
      </c>
      <c r="F48" s="408" t="s">
        <v>31</v>
      </c>
      <c r="G48" s="226" t="s">
        <v>32</v>
      </c>
      <c r="H48" s="226" t="s">
        <v>12</v>
      </c>
      <c r="I48" s="190" t="s">
        <v>57</v>
      </c>
      <c r="J48" s="408" t="s">
        <v>168</v>
      </c>
      <c r="K48" s="408" t="s">
        <v>2</v>
      </c>
      <c r="L48" s="408" t="s">
        <v>169</v>
      </c>
      <c r="M48" s="408" t="s">
        <v>3</v>
      </c>
      <c r="N48" s="409" t="s">
        <v>46</v>
      </c>
      <c r="O48" s="27"/>
      <c r="P48" s="25"/>
      <c r="Q48" s="25"/>
      <c r="R48" s="25"/>
      <c r="S48" s="25"/>
    </row>
    <row r="49" spans="1:19" s="12" customFormat="1" ht="21.9" customHeight="1" thickBot="1">
      <c r="A49" s="411" t="str">
        <f>IF(E49="","",$M$1)</f>
        <v>○○市</v>
      </c>
      <c r="B49" s="442">
        <v>1</v>
      </c>
      <c r="C49" s="375" t="s">
        <v>52</v>
      </c>
      <c r="D49" s="375" t="s">
        <v>52</v>
      </c>
      <c r="E49" s="437" t="s">
        <v>231</v>
      </c>
      <c r="F49" s="443" t="s">
        <v>28</v>
      </c>
      <c r="G49" s="443" t="s">
        <v>53</v>
      </c>
      <c r="H49" s="444" t="s">
        <v>52</v>
      </c>
      <c r="I49" s="445">
        <v>300000</v>
      </c>
      <c r="J49" s="446">
        <v>46539</v>
      </c>
      <c r="K49" s="443" t="s">
        <v>2</v>
      </c>
      <c r="L49" s="446">
        <v>64802</v>
      </c>
      <c r="M49" s="443" t="s">
        <v>54</v>
      </c>
      <c r="N49" s="447"/>
      <c r="O49" s="27"/>
      <c r="P49" s="25"/>
      <c r="Q49" s="25"/>
      <c r="R49" s="25"/>
      <c r="S49" s="25"/>
    </row>
    <row r="50" spans="1:19" s="7" customFormat="1" ht="21.9" customHeight="1">
      <c r="A50" s="6"/>
      <c r="B50" s="6"/>
      <c r="C50" s="6"/>
      <c r="D50" s="5"/>
      <c r="E50" s="395"/>
      <c r="F50" s="6"/>
      <c r="G50" s="6"/>
      <c r="H50" s="6"/>
      <c r="I50" s="6"/>
      <c r="J50" s="6"/>
      <c r="K50" s="6"/>
      <c r="L50" s="5"/>
      <c r="M50" s="6"/>
      <c r="N50" s="6"/>
      <c r="O50" s="6"/>
      <c r="P50" s="6"/>
      <c r="Q50" s="3"/>
      <c r="R50" s="3"/>
    </row>
    <row r="51" spans="1:19" s="7" customFormat="1" ht="21.9" customHeight="1" thickBot="1">
      <c r="A51" s="23" t="str">
        <f>"【"&amp;触らない・消さない!I5&amp;"】"</f>
        <v>【既存の特別養護老人ホーム等のユニット化改修等支援事業】</v>
      </c>
      <c r="B51" s="1"/>
      <c r="C51" s="10"/>
      <c r="D51" s="4"/>
      <c r="E51" s="1"/>
      <c r="F51" s="1"/>
      <c r="G51" s="1"/>
      <c r="H51" s="1"/>
      <c r="I51" s="1"/>
      <c r="J51" s="1"/>
      <c r="K51" s="1"/>
      <c r="L51" s="9"/>
      <c r="M51" s="6"/>
      <c r="N51" s="6"/>
      <c r="O51" s="6"/>
      <c r="P51" s="6"/>
      <c r="Q51" s="3"/>
      <c r="R51" s="3"/>
    </row>
    <row r="52" spans="1:19" s="7" customFormat="1" ht="21.9" customHeight="1" thickBot="1">
      <c r="A52" s="217"/>
      <c r="B52" s="217"/>
      <c r="C52" s="227" t="str">
        <f>D6</f>
        <v>R９</v>
      </c>
      <c r="D52" s="217"/>
      <c r="E52" s="217"/>
      <c r="F52" s="227" t="s">
        <v>157</v>
      </c>
      <c r="G52" s="217"/>
      <c r="H52" s="217"/>
      <c r="I52" s="217"/>
      <c r="J52" s="217"/>
      <c r="K52" s="217"/>
      <c r="L52" s="217"/>
      <c r="M52" s="6"/>
      <c r="N52" s="6"/>
      <c r="O52" s="6"/>
      <c r="P52" s="6"/>
      <c r="Q52" s="3"/>
      <c r="R52" s="3"/>
    </row>
    <row r="53" spans="1:19" s="7" customFormat="1" ht="66.599999999999994" thickBot="1">
      <c r="A53" s="189" t="s">
        <v>218</v>
      </c>
      <c r="B53" s="148" t="s">
        <v>35</v>
      </c>
      <c r="C53" s="407" t="s">
        <v>147</v>
      </c>
      <c r="D53" s="429" t="s">
        <v>22</v>
      </c>
      <c r="E53" s="148" t="s">
        <v>7</v>
      </c>
      <c r="F53" s="190" t="s">
        <v>200</v>
      </c>
      <c r="G53" s="228" t="s">
        <v>216</v>
      </c>
      <c r="H53" s="228" t="s">
        <v>219</v>
      </c>
      <c r="I53" s="429" t="s">
        <v>3</v>
      </c>
      <c r="J53" s="148" t="s">
        <v>20</v>
      </c>
      <c r="K53" s="148" t="s">
        <v>21</v>
      </c>
      <c r="L53" s="409" t="s">
        <v>64</v>
      </c>
      <c r="M53" s="6"/>
      <c r="N53" s="6"/>
      <c r="O53" s="6"/>
      <c r="P53" s="6"/>
      <c r="Q53" s="3"/>
      <c r="R53" s="3"/>
    </row>
    <row r="54" spans="1:19" s="7" customFormat="1" ht="21.9" customHeight="1" thickBot="1">
      <c r="A54" s="411" t="str">
        <f>IF(E54="","",$M$1)</f>
        <v>○○市</v>
      </c>
      <c r="B54" s="436">
        <v>1</v>
      </c>
      <c r="C54" s="375" t="s">
        <v>52</v>
      </c>
      <c r="D54" s="437" t="s">
        <v>18</v>
      </c>
      <c r="E54" s="430" t="s">
        <v>195</v>
      </c>
      <c r="F54" s="438">
        <v>40</v>
      </c>
      <c r="G54" s="432">
        <f>IF(D54="","",_xlfn.XLOOKUP(D54,触らない・消さない!$I$6:$I$9,触らない・消さない!$J$6:$J$9))</f>
        <v>976</v>
      </c>
      <c r="H54" s="439">
        <f>IF(D54="","",F54*G54)</f>
        <v>39040</v>
      </c>
      <c r="I54" s="375" t="s">
        <v>54</v>
      </c>
      <c r="J54" s="440" t="s">
        <v>232</v>
      </c>
      <c r="K54" s="441" t="s">
        <v>233</v>
      </c>
      <c r="L54" s="414"/>
      <c r="M54" s="6"/>
      <c r="N54" s="6"/>
      <c r="O54" s="6"/>
      <c r="P54" s="6"/>
      <c r="Q54" s="3"/>
      <c r="R54" s="3"/>
    </row>
    <row r="55" spans="1:19" s="7" customFormat="1" ht="21.9" customHeight="1">
      <c r="A55" s="6"/>
      <c r="B55" s="6"/>
      <c r="C55" s="6"/>
      <c r="D55" s="5"/>
      <c r="E55" s="395"/>
      <c r="F55" s="6"/>
      <c r="G55" s="6"/>
      <c r="H55" s="6"/>
      <c r="I55" s="6"/>
      <c r="J55" s="6"/>
      <c r="K55" s="6"/>
      <c r="L55" s="5"/>
      <c r="M55" s="6"/>
      <c r="N55" s="6"/>
      <c r="O55" s="6"/>
      <c r="P55" s="6"/>
      <c r="Q55" s="3"/>
      <c r="R55" s="3"/>
    </row>
    <row r="56" spans="1:19" s="7" customFormat="1" ht="21.9" customHeight="1" thickBot="1">
      <c r="A56" s="23" t="str">
        <f>"【"&amp;触らない・消さない!I26&amp;"】"</f>
        <v>【介護施設等における新型コロナウイルス感染拡大防止対策支援事業（多床室の個室化以外）】</v>
      </c>
      <c r="B56" s="22"/>
      <c r="C56" s="22"/>
      <c r="D56" s="22"/>
      <c r="E56" s="22"/>
      <c r="F56" s="22"/>
      <c r="G56" s="22"/>
      <c r="H56" s="22"/>
      <c r="I56" s="22"/>
      <c r="J56" s="22"/>
      <c r="K56" s="22"/>
      <c r="L56" s="22"/>
      <c r="M56" s="6"/>
      <c r="N56" s="6"/>
      <c r="O56" s="6"/>
      <c r="P56" s="6"/>
      <c r="Q56" s="3"/>
      <c r="R56" s="3"/>
    </row>
    <row r="57" spans="1:19" s="12" customFormat="1" ht="21.9" customHeight="1" thickBot="1">
      <c r="A57" s="217"/>
      <c r="B57" s="217"/>
      <c r="C57" s="227" t="str">
        <f>$D$6</f>
        <v>R９</v>
      </c>
      <c r="D57" s="217"/>
      <c r="E57" s="217"/>
      <c r="F57" s="217"/>
      <c r="G57" s="217"/>
      <c r="H57" s="217"/>
      <c r="I57" s="217"/>
      <c r="J57" s="217"/>
      <c r="K57" s="217"/>
      <c r="L57" s="217"/>
      <c r="M57" s="3"/>
      <c r="N57" s="3"/>
      <c r="O57" s="3"/>
      <c r="P57" s="3"/>
      <c r="Q57" s="3"/>
      <c r="R57" s="3"/>
    </row>
    <row r="58" spans="1:19" ht="66.599999999999994" thickBot="1">
      <c r="A58" s="189" t="s">
        <v>218</v>
      </c>
      <c r="B58" s="148" t="s">
        <v>35</v>
      </c>
      <c r="C58" s="407" t="s">
        <v>147</v>
      </c>
      <c r="D58" s="190" t="s">
        <v>204</v>
      </c>
      <c r="E58" s="429" t="s">
        <v>7</v>
      </c>
      <c r="F58" s="190" t="s">
        <v>224</v>
      </c>
      <c r="G58" s="228" t="s">
        <v>216</v>
      </c>
      <c r="H58" s="228" t="s">
        <v>219</v>
      </c>
      <c r="I58" s="429" t="s">
        <v>3</v>
      </c>
      <c r="J58" s="190" t="s">
        <v>20</v>
      </c>
      <c r="K58" s="190" t="s">
        <v>21</v>
      </c>
      <c r="L58" s="409" t="s">
        <v>68</v>
      </c>
    </row>
    <row r="59" spans="1:19" ht="16.8" thickBot="1">
      <c r="A59" s="411" t="str">
        <f>IF(E59="","",$M$1)</f>
        <v>○○市</v>
      </c>
      <c r="B59" s="412">
        <v>1</v>
      </c>
      <c r="C59" s="375" t="s">
        <v>52</v>
      </c>
      <c r="D59" s="430" t="s">
        <v>201</v>
      </c>
      <c r="E59" s="430" t="s">
        <v>77</v>
      </c>
      <c r="F59" s="431">
        <v>1</v>
      </c>
      <c r="G59" s="432">
        <f>IF(D59="","",_xlfn.XLOOKUP(D59,触らない・消さない!$I$43:$I$46,触らない・消さない!$J$43:$J$46))</f>
        <v>5760</v>
      </c>
      <c r="H59" s="433">
        <f>IF(D59="","",F59*G59*1/3)</f>
        <v>1920</v>
      </c>
      <c r="I59" s="375" t="s">
        <v>54</v>
      </c>
      <c r="J59" s="375" t="s">
        <v>234</v>
      </c>
      <c r="K59" s="375" t="s">
        <v>235</v>
      </c>
      <c r="L59" s="434"/>
    </row>
    <row r="60" spans="1:19" ht="30" customHeight="1"/>
    <row r="61" spans="1:19" ht="19.8" thickBot="1">
      <c r="A61" s="23" t="str">
        <f>"【"&amp;触らない・消さない!I47&amp;"】"</f>
        <v>【介護施設等における新型コロナウイルス感染拡大防止対策支援事業（多床室の個室化）】</v>
      </c>
      <c r="B61" s="1"/>
      <c r="C61" s="10"/>
      <c r="D61" s="4"/>
      <c r="E61" s="4"/>
      <c r="F61" s="1"/>
      <c r="G61" s="4"/>
      <c r="H61" s="1"/>
      <c r="I61" s="1"/>
      <c r="J61" s="1"/>
      <c r="K61" s="1"/>
      <c r="L61" s="1"/>
      <c r="M61" s="1"/>
      <c r="N61" s="1"/>
    </row>
    <row r="62" spans="1:19" ht="13.8" thickBot="1">
      <c r="A62" s="22"/>
      <c r="B62" s="22"/>
      <c r="C62" s="227" t="str">
        <f>$D$6</f>
        <v>R９</v>
      </c>
      <c r="D62" s="22"/>
      <c r="E62" s="22"/>
      <c r="F62" s="22"/>
      <c r="G62" s="22"/>
      <c r="H62" s="22"/>
      <c r="I62" s="22"/>
      <c r="J62" s="22"/>
      <c r="K62" s="22"/>
      <c r="L62" s="22"/>
    </row>
    <row r="63" spans="1:19" ht="66">
      <c r="A63" s="85" t="s">
        <v>218</v>
      </c>
      <c r="B63" s="145" t="s">
        <v>35</v>
      </c>
      <c r="C63" s="415" t="s">
        <v>147</v>
      </c>
      <c r="D63" s="416" t="s">
        <v>71</v>
      </c>
      <c r="E63" s="416" t="s">
        <v>205</v>
      </c>
      <c r="F63" s="417" t="s">
        <v>216</v>
      </c>
      <c r="G63" s="417" t="s">
        <v>219</v>
      </c>
      <c r="H63" s="418" t="s">
        <v>3</v>
      </c>
      <c r="I63" s="418" t="s">
        <v>20</v>
      </c>
      <c r="J63" s="419" t="s">
        <v>70</v>
      </c>
      <c r="K63" s="418" t="s">
        <v>21</v>
      </c>
      <c r="L63" s="420" t="s">
        <v>46</v>
      </c>
    </row>
    <row r="64" spans="1:19" ht="16.8" thickBot="1">
      <c r="A64" s="411" t="str">
        <f>IF(E64="","",$M$1)</f>
        <v>○○市</v>
      </c>
      <c r="B64" s="421">
        <v>1</v>
      </c>
      <c r="C64" s="422" t="s">
        <v>52</v>
      </c>
      <c r="D64" s="423" t="s">
        <v>78</v>
      </c>
      <c r="E64" s="424">
        <v>50</v>
      </c>
      <c r="F64" s="425">
        <f>IF(D64="","",_xlfn.XLOOKUP(D64,触らない・消さない!$I$48:$I$60,触らない・消さない!$J$48:$J$60))</f>
        <v>1320</v>
      </c>
      <c r="G64" s="426">
        <f>IF(D64="","",E64*F64*1/3)</f>
        <v>22000</v>
      </c>
      <c r="H64" s="423"/>
      <c r="I64" s="427"/>
      <c r="J64" s="427"/>
      <c r="K64" s="427"/>
      <c r="L64" s="428"/>
    </row>
    <row r="65" spans="1:10" ht="24" customHeight="1"/>
    <row r="66" spans="1:10" ht="19.8" thickBot="1">
      <c r="A66" s="23" t="str">
        <f>"【"&amp;触らない・消さない!I61&amp;"】"</f>
        <v>【介護職員の宿舎施設整備事業】</v>
      </c>
      <c r="B66" s="1"/>
      <c r="C66" s="10"/>
      <c r="D66" s="4"/>
      <c r="E66" s="1"/>
      <c r="F66" s="1"/>
      <c r="G66" s="1"/>
      <c r="H66" s="1"/>
      <c r="I66" s="9"/>
      <c r="J66" s="1"/>
    </row>
    <row r="67" spans="1:10" ht="13.8" thickBot="1">
      <c r="A67" s="22"/>
      <c r="B67" s="22"/>
      <c r="C67" s="227" t="str">
        <f>$D$6</f>
        <v>R９</v>
      </c>
      <c r="D67" s="22"/>
      <c r="E67" s="22"/>
      <c r="F67" s="22"/>
      <c r="G67" s="22"/>
      <c r="H67" s="22"/>
      <c r="I67" s="22"/>
      <c r="J67" s="22"/>
    </row>
    <row r="68" spans="1:10" ht="66.599999999999994" thickBot="1">
      <c r="A68" s="189" t="s">
        <v>218</v>
      </c>
      <c r="B68" s="148" t="s">
        <v>35</v>
      </c>
      <c r="C68" s="407" t="s">
        <v>147</v>
      </c>
      <c r="D68" s="410" t="s">
        <v>7</v>
      </c>
      <c r="E68" s="148" t="s">
        <v>161</v>
      </c>
      <c r="F68" s="148" t="s">
        <v>225</v>
      </c>
      <c r="G68" s="148" t="s">
        <v>23</v>
      </c>
      <c r="H68" s="148" t="s">
        <v>20</v>
      </c>
      <c r="I68" s="190" t="s">
        <v>70</v>
      </c>
      <c r="J68" s="409" t="s">
        <v>46</v>
      </c>
    </row>
    <row r="69" spans="1:10" ht="16.8" thickBot="1">
      <c r="A69" s="411" t="str">
        <f>IF(E69="","",$M$1)</f>
        <v>○○市</v>
      </c>
      <c r="B69" s="412">
        <v>1</v>
      </c>
      <c r="C69" s="375" t="s">
        <v>52</v>
      </c>
      <c r="D69" s="375" t="s">
        <v>78</v>
      </c>
      <c r="E69" s="375" t="s">
        <v>207</v>
      </c>
      <c r="F69" s="413">
        <v>12000</v>
      </c>
      <c r="G69" s="375" t="s">
        <v>80</v>
      </c>
      <c r="H69" s="375" t="s">
        <v>237</v>
      </c>
      <c r="I69" s="375" t="s">
        <v>236</v>
      </c>
      <c r="J69" s="414"/>
    </row>
  </sheetData>
  <mergeCells count="10">
    <mergeCell ref="L6:M6"/>
    <mergeCell ref="E11:F11"/>
    <mergeCell ref="F13:G13"/>
    <mergeCell ref="K13:L13"/>
    <mergeCell ref="M13:N13"/>
    <mergeCell ref="J47:L47"/>
    <mergeCell ref="J23:K23"/>
    <mergeCell ref="M28:N28"/>
    <mergeCell ref="J34:L34"/>
    <mergeCell ref="J18:K18"/>
  </mergeCells>
  <phoneticPr fontId="1"/>
  <dataValidations count="2">
    <dataValidation type="list" allowBlank="1" showInputMessage="1" showErrorMessage="1" sqref="C8:D10 C15:D15 C20 C25 C36:D38 C30:D31 C39 C49:D49 C54 C59 C64 C69 C43:C45" xr:uid="{00000000-0002-0000-0000-000000000000}">
      <formula1>"○,×"</formula1>
    </dataValidation>
    <dataValidation type="list" allowBlank="1" showInputMessage="1" showErrorMessage="1" sqref="F8:F10 F36:F38 G49" xr:uid="{68BDE2EB-E60E-4993-9484-AFA91A20A40C}">
      <formula1>"創設,改築,増床"</formula1>
    </dataValidation>
  </dataValidations>
  <pageMargins left="0.51181102362204722" right="0.51181102362204722" top="0.55118110236220474" bottom="0" header="0.31496062992125984" footer="0.31496062992125984"/>
  <pageSetup paperSize="9" scale="46" fitToHeight="0" orientation="landscape" cellComments="asDisplayed" r:id="rId1"/>
  <rowBreaks count="1" manualBreakCount="1">
    <brk id="44" max="17" man="1"/>
  </rowBreaks>
  <legacy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CE097DA7-0CC9-411D-9A64-EC5AA7F1A268}">
          <x14:formula1>
            <xm:f>触らない・消さない!$D$11:$D$12</xm:f>
          </x14:formula1>
          <xm:sqref>H8:H10 H49</xm:sqref>
        </x14:dataValidation>
        <x14:dataValidation type="list" allowBlank="1" showInputMessage="1" showErrorMessage="1" xr:uid="{2C5EF9CD-56E0-4C82-AADC-69FA29026EE2}">
          <x14:formula1>
            <xm:f>触らない・消さない!$B$6:$B$24</xm:f>
          </x14:formula1>
          <xm:sqref>E8:E10</xm:sqref>
        </x14:dataValidation>
        <x14:dataValidation type="list" allowBlank="1" showInputMessage="1" showErrorMessage="1" xr:uid="{581D16D7-E5DF-4CD2-A9C9-1410BD7D5728}">
          <x14:formula1>
            <xm:f>触らない・消さない!$B$40:$B$44</xm:f>
          </x14:formula1>
          <xm:sqref>F15</xm:sqref>
        </x14:dataValidation>
        <x14:dataValidation type="list" allowBlank="1" showInputMessage="1" showErrorMessage="1" xr:uid="{46C27C7D-808B-47F1-89F3-F54401DCB429}">
          <x14:formula1>
            <xm:f>触らない・消さない!$B$27:$B$38</xm:f>
          </x14:formula1>
          <xm:sqref>E15</xm:sqref>
        </x14:dataValidation>
        <x14:dataValidation type="list" allowBlank="1" showInputMessage="1" showErrorMessage="1" xr:uid="{D9F517AC-7506-4BBE-928D-94E22C5832F7}">
          <x14:formula1>
            <xm:f>触らない・消さない!$B$47:$B$54</xm:f>
          </x14:formula1>
          <xm:sqref>D20</xm:sqref>
        </x14:dataValidation>
        <x14:dataValidation type="list" allowBlank="1" showInputMessage="1" showErrorMessage="1" xr:uid="{3144A71B-0D9E-49A2-9FC0-DA01F65FE257}">
          <x14:formula1>
            <xm:f>触らない・消さない!$B$56:$B$60</xm:f>
          </x14:formula1>
          <xm:sqref>E20</xm:sqref>
        </x14:dataValidation>
        <x14:dataValidation type="list" allowBlank="1" showInputMessage="1" showErrorMessage="1" xr:uid="{08B1861C-1B18-4B55-89DF-2F54A41F49B1}">
          <x14:formula1>
            <xm:f>触らない・消さない!$B$63:$B$70</xm:f>
          </x14:formula1>
          <xm:sqref>D25</xm:sqref>
        </x14:dataValidation>
        <x14:dataValidation type="list" allowBlank="1" showInputMessage="1" showErrorMessage="1" xr:uid="{D84937EA-70DC-4DAB-A4BA-CA0E092A7CBF}">
          <x14:formula1>
            <xm:f>触らない・消さない!$B$72:$B$79</xm:f>
          </x14:formula1>
          <xm:sqref>E25</xm:sqref>
        </x14:dataValidation>
        <x14:dataValidation type="list" allowBlank="1" showInputMessage="1" showErrorMessage="1" xr:uid="{4B98F00A-0F83-4FC9-B3FE-078B7090218D}">
          <x14:formula1>
            <xm:f>触らない・消さない!$B$90:$B$96</xm:f>
          </x14:formula1>
          <xm:sqref>G30:G31</xm:sqref>
        </x14:dataValidation>
        <x14:dataValidation type="list" allowBlank="1" showInputMessage="1" showErrorMessage="1" xr:uid="{5B23EA9E-D17E-4972-99B3-FA6562386804}">
          <x14:formula1>
            <xm:f>触らない・消さない!$D$82:$D$83</xm:f>
          </x14:formula1>
          <xm:sqref>I30:I31</xm:sqref>
        </x14:dataValidation>
        <x14:dataValidation type="list" allowBlank="1" showInputMessage="1" showErrorMessage="1" xr:uid="{F9F8ADFB-6699-4E50-AF4E-96B658324AA7}">
          <x14:formula1>
            <xm:f>触らない・消さない!$B$82:$B$88</xm:f>
          </x14:formula1>
          <xm:sqref>E30:E31</xm:sqref>
        </x14:dataValidation>
        <x14:dataValidation type="list" allowBlank="1" showInputMessage="1" showErrorMessage="1" xr:uid="{70B873EC-F582-4E3F-9579-5FF2AE402F14}">
          <x14:formula1>
            <xm:f>触らない・消さない!$D$85:$D$88</xm:f>
          </x14:formula1>
          <xm:sqref>F30:F31</xm:sqref>
        </x14:dataValidation>
        <x14:dataValidation type="list" allowBlank="1" showInputMessage="1" showErrorMessage="1" xr:uid="{12CF7318-4572-4445-B41F-257EF3D8E6C5}">
          <x14:formula1>
            <xm:f>触らない・消さない!$F$6:$F$28</xm:f>
          </x14:formula1>
          <xm:sqref>E36:E38 D43:D44</xm:sqref>
        </x14:dataValidation>
        <x14:dataValidation type="list" allowBlank="1" showInputMessage="1" showErrorMessage="1" xr:uid="{659E3CA9-3699-4A3B-8859-3DA4C792753D}">
          <x14:formula1>
            <xm:f>触らない・消さない!$F$81:$F$83</xm:f>
          </x14:formula1>
          <xm:sqref>F49</xm:sqref>
        </x14:dataValidation>
        <x14:dataValidation type="list" allowBlank="1" showInputMessage="1" showErrorMessage="1" xr:uid="{A2A0B7DB-0C8D-4932-8554-8E39576DA7B6}">
          <x14:formula1>
            <xm:f>触らない・消さない!$F$53:$F$73</xm:f>
          </x14:formula1>
          <xm:sqref>E49</xm:sqref>
        </x14:dataValidation>
        <x14:dataValidation type="list" allowBlank="1" showInputMessage="1" showErrorMessage="1" xr:uid="{D72A059E-BFA8-4249-8378-90912C5D7193}">
          <x14:formula1>
            <xm:f>触らない・消さない!$I$10:$I$25</xm:f>
          </x14:formula1>
          <xm:sqref>E54</xm:sqref>
        </x14:dataValidation>
        <x14:dataValidation type="list" allowBlank="1" showInputMessage="1" showErrorMessage="1" xr:uid="{4A9B4B0D-A842-4DFD-8066-863BD14CE046}">
          <x14:formula1>
            <xm:f>触らない・消さない!$I$6:$I$9</xm:f>
          </x14:formula1>
          <xm:sqref>D54</xm:sqref>
        </x14:dataValidation>
        <x14:dataValidation type="list" allowBlank="1" showInputMessage="1" showErrorMessage="1" xr:uid="{73466183-782C-4EA4-8B4C-0CD5B7709DC3}">
          <x14:formula1>
            <xm:f>触らない・消さない!$I$43:$I$46</xm:f>
          </x14:formula1>
          <xm:sqref>D59</xm:sqref>
        </x14:dataValidation>
        <x14:dataValidation type="list" allowBlank="1" showInputMessage="1" showErrorMessage="1" xr:uid="{39394E0F-21A3-4EE7-9DD2-80A61420AD27}">
          <x14:formula1>
            <xm:f>触らない・消さない!$I$27:$I$41</xm:f>
          </x14:formula1>
          <xm:sqref>E59</xm:sqref>
        </x14:dataValidation>
        <x14:dataValidation type="list" allowBlank="1" showInputMessage="1" showErrorMessage="1" xr:uid="{86679995-6B1B-467A-8759-4BED798FCABA}">
          <x14:formula1>
            <xm:f>触らない・消さない!$I$48:$I$60</xm:f>
          </x14:formula1>
          <xm:sqref>D64</xm:sqref>
        </x14:dataValidation>
        <x14:dataValidation type="list" allowBlank="1" showInputMessage="1" showErrorMessage="1" xr:uid="{FDC782A8-7B17-48D0-9AC8-D8AD05A45374}">
          <x14:formula1>
            <xm:f>触らない・消さない!$I$75:$I$79</xm:f>
          </x14:formula1>
          <xm:sqref>E69</xm:sqref>
        </x14:dataValidation>
        <x14:dataValidation type="list" allowBlank="1" showInputMessage="1" showErrorMessage="1" xr:uid="{09AE571B-AE5F-4626-B639-1605394234BF}">
          <x14:formula1>
            <xm:f>触らない・消さない!$I$62:$I$73</xm:f>
          </x14:formula1>
          <xm:sqref>D69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61"/>
  <sheetViews>
    <sheetView showGridLines="0" view="pageBreakPreview" zoomScaleNormal="90" zoomScaleSheetLayoutView="100" workbookViewId="0"/>
  </sheetViews>
  <sheetFormatPr defaultColWidth="9" defaultRowHeight="12"/>
  <cols>
    <col min="1" max="1" width="13" style="3" customWidth="1"/>
    <col min="2" max="2" width="7.33203125" style="3" customWidth="1"/>
    <col min="3" max="3" width="7.33203125" style="11" customWidth="1"/>
    <col min="4" max="4" width="30.5546875" style="3" bestFit="1" customWidth="1"/>
    <col min="5" max="5" width="44.109375" style="3" customWidth="1"/>
    <col min="6" max="6" width="16.109375" style="3" customWidth="1"/>
    <col min="7" max="7" width="14.109375" style="3" customWidth="1"/>
    <col min="8" max="8" width="17.21875" style="3" customWidth="1"/>
    <col min="9" max="9" width="12.21875" style="3" customWidth="1"/>
    <col min="10" max="10" width="16.6640625" style="3" customWidth="1"/>
    <col min="11" max="11" width="14.77734375" style="3" customWidth="1"/>
    <col min="12" max="12" width="33.88671875" style="3" customWidth="1"/>
    <col min="13" max="13" width="4.88671875" style="3" customWidth="1"/>
    <col min="14" max="16384" width="9" style="3"/>
  </cols>
  <sheetData>
    <row r="1" spans="1:12" s="1" customFormat="1" ht="33" customHeight="1">
      <c r="A1" s="31" t="str">
        <f>触らない・消さない!A1</f>
        <v>令和９年度 大阪府介護施設等の整備に関する事業に係る所要額調査　※黄色部分に必要事項を入力ください。</v>
      </c>
      <c r="B1" s="17"/>
      <c r="J1" s="37" t="s">
        <v>142</v>
      </c>
      <c r="K1" s="143" t="str">
        <f>【施設整備】!M1</f>
        <v>○○市</v>
      </c>
      <c r="L1" s="43" t="s">
        <v>141</v>
      </c>
    </row>
    <row r="2" spans="1:12" s="18" customFormat="1" ht="20.100000000000001" customHeight="1">
      <c r="A2" s="81" t="str">
        <f>触らない・消さない!A2</f>
        <v>※事業量を把握するためのものであり、予算を約束できるものではありません</v>
      </c>
      <c r="B2" s="82"/>
      <c r="C2" s="82"/>
      <c r="D2" s="82"/>
      <c r="E2" s="82"/>
      <c r="F2" s="82"/>
      <c r="G2" s="82"/>
      <c r="H2" s="82"/>
      <c r="I2" s="82"/>
      <c r="J2" s="82"/>
      <c r="K2" s="82"/>
      <c r="L2" s="82"/>
    </row>
    <row r="3" spans="1:12" s="1" customFormat="1" ht="20.100000000000001" customHeight="1">
      <c r="A3" s="81" t="str">
        <f>触らない・消さない!A3</f>
        <v>※確実性の高いものを記載ください。</v>
      </c>
      <c r="B3" s="80"/>
      <c r="C3" s="80"/>
      <c r="D3" s="80"/>
      <c r="E3" s="80"/>
      <c r="F3" s="80"/>
      <c r="G3" s="80"/>
      <c r="H3" s="80"/>
      <c r="I3" s="80"/>
      <c r="J3" s="80"/>
      <c r="K3" s="80"/>
      <c r="L3" s="80"/>
    </row>
    <row r="4" spans="1:12" s="1" customFormat="1" ht="19.2">
      <c r="A4" s="19" t="str">
        <f>"【"&amp;触らない・消さない!I5&amp;"】"</f>
        <v>【既存の特別養護老人ホーム等のユニット化改修等支援事業】</v>
      </c>
      <c r="C4" s="10"/>
      <c r="D4" s="4"/>
      <c r="L4" s="9"/>
    </row>
    <row r="5" spans="1:12" s="14" customFormat="1" ht="20.100000000000001" customHeight="1" thickBot="1">
      <c r="B5" s="19"/>
      <c r="C5" s="15"/>
    </row>
    <row r="6" spans="1:12" s="13" customFormat="1" ht="14.4">
      <c r="A6" s="217"/>
      <c r="B6" s="217"/>
      <c r="C6" s="227" t="str">
        <f>触らない・消さない!D8</f>
        <v>R９</v>
      </c>
      <c r="D6" s="217"/>
      <c r="E6" s="217"/>
      <c r="F6" s="98" t="s">
        <v>157</v>
      </c>
      <c r="G6" s="217"/>
      <c r="H6" s="217"/>
      <c r="I6" s="217"/>
      <c r="J6" s="217"/>
      <c r="K6" s="217"/>
      <c r="L6" s="217"/>
    </row>
    <row r="7" spans="1:12" s="13" customFormat="1" ht="57.6" customHeight="1" thickBot="1">
      <c r="A7" s="340" t="s">
        <v>218</v>
      </c>
      <c r="B7" s="328" t="s">
        <v>35</v>
      </c>
      <c r="C7" s="329" t="s">
        <v>147</v>
      </c>
      <c r="D7" s="330" t="s">
        <v>22</v>
      </c>
      <c r="E7" s="328" t="s">
        <v>7</v>
      </c>
      <c r="F7" s="331" t="s">
        <v>200</v>
      </c>
      <c r="G7" s="333" t="s">
        <v>216</v>
      </c>
      <c r="H7" s="333" t="s">
        <v>219</v>
      </c>
      <c r="I7" s="330" t="s">
        <v>3</v>
      </c>
      <c r="J7" s="328" t="s">
        <v>20</v>
      </c>
      <c r="K7" s="328" t="s">
        <v>21</v>
      </c>
      <c r="L7" s="332" t="s">
        <v>64</v>
      </c>
    </row>
    <row r="8" spans="1:12" s="12" customFormat="1" ht="21.9" customHeight="1">
      <c r="A8" s="219" t="str">
        <f>IF(テーブル9[[#This Row],[施設種別]]="","",$K$1)</f>
        <v/>
      </c>
      <c r="B8" s="322"/>
      <c r="C8" s="158"/>
      <c r="D8" s="326"/>
      <c r="E8" s="194"/>
      <c r="F8" s="111"/>
      <c r="G8" s="334" t="str">
        <f>IF(テーブル9[[#This Row],[改修項目]]="","",_xlfn.XLOOKUP(テーブル9[[#This Row],[改修項目]],触らない・消さない!$I$6:$I$9,触らない・消さない!$J$6:$J$9))</f>
        <v/>
      </c>
      <c r="H8" s="335" t="str">
        <f>IF(テーブル9[[#This Row],[改修項目]]="","",テーブル9[[#This Row],[補助対象の
整備床数
または施設数]]*テーブル9[[#This Row],[単価
※自動入力]])</f>
        <v/>
      </c>
      <c r="I8" s="158"/>
      <c r="J8" s="327"/>
      <c r="K8" s="327"/>
      <c r="L8" s="161"/>
    </row>
    <row r="9" spans="1:12" s="12" customFormat="1" ht="21.9" customHeight="1">
      <c r="A9" s="221" t="str">
        <f>IF(テーブル9[[#This Row],[施設種別]]="","",$K$1)</f>
        <v/>
      </c>
      <c r="B9" s="302"/>
      <c r="C9" s="153"/>
      <c r="D9" s="304"/>
      <c r="E9" s="154"/>
      <c r="F9" s="302"/>
      <c r="G9" s="336" t="str">
        <f>IF(テーブル9[[#This Row],[改修項目]]="","",_xlfn.XLOOKUP(テーブル9[[#This Row],[改修項目]],触らない・消さない!$I$6:$I$9,触らない・消さない!$J$6:$J$9))</f>
        <v/>
      </c>
      <c r="H9" s="337" t="str">
        <f>IF(テーブル9[[#This Row],[改修項目]]="","",テーブル9[[#This Row],[補助対象の
整備床数
または施設数]]*テーブル9[[#This Row],[単価
※自動入力]])</f>
        <v/>
      </c>
      <c r="I9" s="153"/>
      <c r="J9" s="206"/>
      <c r="K9" s="323"/>
      <c r="L9" s="324"/>
    </row>
    <row r="10" spans="1:12" s="12" customFormat="1" ht="21.9" customHeight="1">
      <c r="A10" s="221" t="str">
        <f>IF(テーブル9[[#This Row],[施設種別]]="","",$K$1)</f>
        <v/>
      </c>
      <c r="B10" s="302"/>
      <c r="C10" s="153"/>
      <c r="D10" s="304"/>
      <c r="E10" s="154"/>
      <c r="F10" s="302"/>
      <c r="G10" s="336" t="str">
        <f>IF(テーブル9[[#This Row],[改修項目]]="","",_xlfn.XLOOKUP(テーブル9[[#This Row],[改修項目]],触らない・消さない!$I$6:$I$9,触らない・消さない!$J$6:$J$9))</f>
        <v/>
      </c>
      <c r="H10" s="337" t="str">
        <f>IF(テーブル9[[#This Row],[改修項目]]="","",テーブル9[[#This Row],[補助対象の
整備床数
または施設数]]*テーブル9[[#This Row],[単価
※自動入力]])</f>
        <v/>
      </c>
      <c r="I10" s="153"/>
      <c r="J10" s="323"/>
      <c r="K10" s="323"/>
      <c r="L10" s="167"/>
    </row>
    <row r="11" spans="1:12" s="12" customFormat="1" ht="21.9" customHeight="1">
      <c r="A11" s="221" t="str">
        <f>IF(テーブル9[[#This Row],[施設種別]]="","",$K$1)</f>
        <v/>
      </c>
      <c r="B11" s="302"/>
      <c r="C11" s="153"/>
      <c r="D11" s="304"/>
      <c r="E11" s="154"/>
      <c r="F11" s="302"/>
      <c r="G11" s="336" t="str">
        <f>IF(テーブル9[[#This Row],[改修項目]]="","",_xlfn.XLOOKUP(テーブル9[[#This Row],[改修項目]],触らない・消さない!$I$6:$I$9,触らない・消さない!$J$6:$J$9))</f>
        <v/>
      </c>
      <c r="H11" s="337" t="str">
        <f>IF(テーブル9[[#This Row],[改修項目]]="","",テーブル9[[#This Row],[補助対象の
整備床数
または施設数]]*テーブル9[[#This Row],[単価
※自動入力]])</f>
        <v/>
      </c>
      <c r="I11" s="153"/>
      <c r="J11" s="323"/>
      <c r="K11" s="323"/>
      <c r="L11" s="167"/>
    </row>
    <row r="12" spans="1:12" s="12" customFormat="1" ht="21.9" customHeight="1">
      <c r="A12" s="221" t="str">
        <f>IF(テーブル9[[#This Row],[施設種別]]="","",$K$1)</f>
        <v/>
      </c>
      <c r="B12" s="302"/>
      <c r="C12" s="153"/>
      <c r="D12" s="304"/>
      <c r="E12" s="154"/>
      <c r="F12" s="302"/>
      <c r="G12" s="336" t="str">
        <f>IF(テーブル9[[#This Row],[改修項目]]="","",_xlfn.XLOOKUP(テーブル9[[#This Row],[改修項目]],触らない・消さない!$I$6:$I$9,触らない・消さない!$J$6:$J$9))</f>
        <v/>
      </c>
      <c r="H12" s="337" t="str">
        <f>IF(テーブル9[[#This Row],[改修項目]]="","",テーブル9[[#This Row],[補助対象の
整備床数
または施設数]]*テーブル9[[#This Row],[単価
※自動入力]])</f>
        <v/>
      </c>
      <c r="I12" s="153"/>
      <c r="J12" s="323"/>
      <c r="K12" s="323"/>
      <c r="L12" s="167"/>
    </row>
    <row r="13" spans="1:12" s="12" customFormat="1" ht="21.9" customHeight="1">
      <c r="A13" s="221" t="str">
        <f>IF(テーブル9[[#This Row],[施設種別]]="","",$K$1)</f>
        <v/>
      </c>
      <c r="B13" s="302"/>
      <c r="C13" s="153"/>
      <c r="D13" s="304"/>
      <c r="E13" s="154"/>
      <c r="F13" s="302"/>
      <c r="G13" s="336" t="str">
        <f>IF(テーブル9[[#This Row],[改修項目]]="","",_xlfn.XLOOKUP(テーブル9[[#This Row],[改修項目]],触らない・消さない!$I$6:$I$9,触らない・消さない!$J$6:$J$9))</f>
        <v/>
      </c>
      <c r="H13" s="337" t="str">
        <f>IF(テーブル9[[#This Row],[改修項目]]="","",テーブル9[[#This Row],[補助対象の
整備床数
または施設数]]*テーブル9[[#This Row],[単価
※自動入力]])</f>
        <v/>
      </c>
      <c r="I13" s="153"/>
      <c r="J13" s="323"/>
      <c r="K13" s="323"/>
      <c r="L13" s="167"/>
    </row>
    <row r="14" spans="1:12" s="12" customFormat="1" ht="21.9" customHeight="1">
      <c r="A14" s="221" t="str">
        <f>IF(テーブル9[[#This Row],[施設種別]]="","",$K$1)</f>
        <v/>
      </c>
      <c r="B14" s="302"/>
      <c r="C14" s="153"/>
      <c r="D14" s="304"/>
      <c r="E14" s="154"/>
      <c r="F14" s="302"/>
      <c r="G14" s="336" t="str">
        <f>IF(テーブル9[[#This Row],[改修項目]]="","",_xlfn.XLOOKUP(テーブル9[[#This Row],[改修項目]],触らない・消さない!$I$6:$I$9,触らない・消さない!$J$6:$J$9))</f>
        <v/>
      </c>
      <c r="H14" s="337" t="str">
        <f>IF(テーブル9[[#This Row],[改修項目]]="","",テーブル9[[#This Row],[補助対象の
整備床数
または施設数]]*テーブル9[[#This Row],[単価
※自動入力]])</f>
        <v/>
      </c>
      <c r="I14" s="153"/>
      <c r="J14" s="323"/>
      <c r="K14" s="323"/>
      <c r="L14" s="167"/>
    </row>
    <row r="15" spans="1:12" s="12" customFormat="1" ht="21.9" customHeight="1">
      <c r="A15" s="221" t="str">
        <f>IF(テーブル9[[#This Row],[施設種別]]="","",$K$1)</f>
        <v/>
      </c>
      <c r="B15" s="302"/>
      <c r="C15" s="153"/>
      <c r="D15" s="304"/>
      <c r="E15" s="154"/>
      <c r="F15" s="302"/>
      <c r="G15" s="336" t="str">
        <f>IF(テーブル9[[#This Row],[改修項目]]="","",_xlfn.XLOOKUP(テーブル9[[#This Row],[改修項目]],触らない・消さない!$I$6:$I$9,触らない・消さない!$J$6:$J$9))</f>
        <v/>
      </c>
      <c r="H15" s="337" t="str">
        <f>IF(テーブル9[[#This Row],[改修項目]]="","",テーブル9[[#This Row],[補助対象の
整備床数
または施設数]]*テーブル9[[#This Row],[単価
※自動入力]])</f>
        <v/>
      </c>
      <c r="I15" s="153"/>
      <c r="J15" s="323"/>
      <c r="K15" s="323"/>
      <c r="L15" s="167"/>
    </row>
    <row r="16" spans="1:12" s="12" customFormat="1" ht="21" customHeight="1">
      <c r="A16" s="221" t="str">
        <f>IF(テーブル9[[#This Row],[施設種別]]="","",$K$1)</f>
        <v/>
      </c>
      <c r="B16" s="302"/>
      <c r="C16" s="153"/>
      <c r="D16" s="304"/>
      <c r="E16" s="154"/>
      <c r="F16" s="302"/>
      <c r="G16" s="336" t="str">
        <f>IF(テーブル9[[#This Row],[改修項目]]="","",_xlfn.XLOOKUP(テーブル9[[#This Row],[改修項目]],触らない・消さない!$I$6:$I$9,触らない・消さない!$J$6:$J$9))</f>
        <v/>
      </c>
      <c r="H16" s="337" t="str">
        <f>IF(テーブル9[[#This Row],[改修項目]]="","",テーブル9[[#This Row],[補助対象の
整備床数
または施設数]]*テーブル9[[#This Row],[単価
※自動入力]])</f>
        <v/>
      </c>
      <c r="I16" s="153"/>
      <c r="J16" s="323"/>
      <c r="K16" s="323"/>
      <c r="L16" s="167"/>
    </row>
    <row r="17" spans="1:12" s="12" customFormat="1" ht="21.9" customHeight="1">
      <c r="A17" s="221" t="str">
        <f>IF(テーブル9[[#This Row],[施設種別]]="","",$K$1)</f>
        <v/>
      </c>
      <c r="B17" s="310"/>
      <c r="C17" s="169"/>
      <c r="D17" s="312"/>
      <c r="E17" s="170"/>
      <c r="F17" s="310"/>
      <c r="G17" s="338" t="str">
        <f>IF(テーブル9[[#This Row],[改修項目]]="","",_xlfn.XLOOKUP(テーブル9[[#This Row],[改修項目]],触らない・消さない!$I$6:$I$9,触らない・消さない!$J$6:$J$9))</f>
        <v/>
      </c>
      <c r="H17" s="339" t="str">
        <f>IF(テーブル9[[#This Row],[改修項目]]="","",テーブル9[[#This Row],[補助対象の
整備床数
または施設数]]*テーブル9[[#This Row],[単価
※自動入力]])</f>
        <v/>
      </c>
      <c r="I17" s="169"/>
      <c r="J17" s="325"/>
      <c r="K17" s="325"/>
      <c r="L17" s="176"/>
    </row>
    <row r="54" ht="20.25" customHeight="1"/>
    <row r="55" ht="20.25" customHeight="1"/>
    <row r="56" ht="20.25" customHeight="1"/>
    <row r="57" ht="20.25" customHeight="1"/>
    <row r="58" ht="20.25" customHeight="1"/>
    <row r="59" ht="20.25" customHeight="1"/>
    <row r="60" ht="20.25" customHeight="1"/>
    <row r="61" ht="20.25" customHeight="1"/>
  </sheetData>
  <phoneticPr fontId="1"/>
  <dataValidations count="1">
    <dataValidation type="list" allowBlank="1" showInputMessage="1" showErrorMessage="1" sqref="C8:C17" xr:uid="{00000000-0002-0000-0900-000000000000}">
      <formula1>"○,×"</formula1>
    </dataValidation>
  </dataValidations>
  <pageMargins left="0.51181102362204722" right="0.51181102362204722" top="0.55118110236220474" bottom="0" header="0.31496062992125984" footer="0.31496062992125984"/>
  <pageSetup paperSize="9" scale="61" fitToHeight="0"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触らない・消さない!$I$6:$I$9</xm:f>
          </x14:formula1>
          <xm:sqref>D8:D17</xm:sqref>
        </x14:dataValidation>
        <x14:dataValidation type="list" allowBlank="1" showInputMessage="1" showErrorMessage="1" xr:uid="{00000000-0002-0000-0900-000001000000}">
          <x14:formula1>
            <xm:f>触らない・消さない!$I$10:$I$25</xm:f>
          </x14:formula1>
          <xm:sqref>E8:E17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2"/>
  <sheetViews>
    <sheetView showGridLines="0" workbookViewId="0"/>
  </sheetViews>
  <sheetFormatPr defaultRowHeight="13.2"/>
  <cols>
    <col min="1" max="1" width="12" customWidth="1"/>
    <col min="2" max="3" width="8.21875" customWidth="1"/>
    <col min="4" max="4" width="39.88671875" style="22" bestFit="1" customWidth="1"/>
    <col min="5" max="5" width="31.21875" bestFit="1" customWidth="1"/>
    <col min="6" max="6" width="20.44140625" customWidth="1"/>
    <col min="7" max="7" width="15.5546875" style="22" bestFit="1" customWidth="1"/>
    <col min="8" max="8" width="14.109375" customWidth="1"/>
    <col min="9" max="9" width="16.6640625" customWidth="1"/>
    <col min="10" max="10" width="13.33203125" customWidth="1"/>
    <col min="11" max="11" width="17.77734375" customWidth="1"/>
    <col min="12" max="12" width="34" bestFit="1" customWidth="1"/>
  </cols>
  <sheetData>
    <row r="1" spans="1:13" s="1" customFormat="1" ht="33" customHeight="1">
      <c r="A1" s="31" t="str">
        <f>触らない・消さない!A1</f>
        <v>令和９年度 大阪府介護施設等の整備に関する事業に係る所要額調査　※黄色部分に必要事項を入力ください。</v>
      </c>
      <c r="B1" s="17"/>
      <c r="J1"/>
      <c r="K1" s="37" t="s">
        <v>142</v>
      </c>
      <c r="L1" s="143" t="str">
        <f>【施設整備】!M1</f>
        <v>○○市</v>
      </c>
      <c r="M1" s="43" t="s">
        <v>141</v>
      </c>
    </row>
    <row r="2" spans="1:13" s="18" customFormat="1" ht="20.100000000000001" customHeight="1">
      <c r="A2" s="81" t="str">
        <f>触らない・消さない!A2</f>
        <v>※事業量を把握するためのものであり、予算を約束できるものではありません</v>
      </c>
      <c r="B2" s="82"/>
      <c r="C2" s="82"/>
      <c r="D2" s="82"/>
      <c r="E2" s="82"/>
      <c r="F2" s="82"/>
      <c r="G2" s="82"/>
      <c r="H2" s="82"/>
      <c r="I2" s="82"/>
      <c r="J2" s="82"/>
      <c r="K2" s="82"/>
      <c r="L2" s="82"/>
    </row>
    <row r="3" spans="1:13" s="1" customFormat="1" ht="20.100000000000001" customHeight="1">
      <c r="A3" s="81" t="str">
        <f>触らない・消さない!A3</f>
        <v>※確実性の高いものを記載ください。</v>
      </c>
      <c r="B3" s="80"/>
      <c r="C3" s="80"/>
      <c r="D3" s="80"/>
      <c r="E3" s="80"/>
      <c r="F3" s="80"/>
      <c r="G3" s="80"/>
      <c r="H3" s="80"/>
      <c r="I3" s="80"/>
      <c r="J3" s="80"/>
      <c r="K3" s="80"/>
      <c r="L3" s="80"/>
    </row>
    <row r="4" spans="1:13" ht="19.2">
      <c r="A4" s="23" t="str">
        <f>"【"&amp;触らない・消さない!I26&amp;"】"</f>
        <v>【介護施設等における新型コロナウイルス感染拡大防止対策支援事業（多床室の個室化以外）】</v>
      </c>
    </row>
    <row r="5" spans="1:13" ht="13.8" thickBot="1">
      <c r="B5" s="22"/>
      <c r="C5" s="22"/>
      <c r="E5" s="22"/>
      <c r="F5" s="22"/>
      <c r="H5" s="22"/>
      <c r="I5" s="22"/>
      <c r="J5" s="22"/>
      <c r="K5" s="22"/>
      <c r="L5" s="22"/>
    </row>
    <row r="6" spans="1:13">
      <c r="A6" s="217"/>
      <c r="B6" s="217"/>
      <c r="C6" s="227" t="str">
        <f>触らない・消さない!D8</f>
        <v>R９</v>
      </c>
      <c r="D6" s="217"/>
      <c r="E6" s="217"/>
      <c r="F6" s="217"/>
      <c r="G6" s="217"/>
      <c r="H6" s="217"/>
      <c r="I6" s="217"/>
      <c r="J6" s="217"/>
      <c r="K6" s="217"/>
      <c r="L6" s="217"/>
    </row>
    <row r="7" spans="1:13" s="68" customFormat="1" ht="42" customHeight="1" thickBot="1">
      <c r="A7" s="340" t="s">
        <v>218</v>
      </c>
      <c r="B7" s="328" t="s">
        <v>35</v>
      </c>
      <c r="C7" s="329" t="s">
        <v>147</v>
      </c>
      <c r="D7" s="331" t="s">
        <v>204</v>
      </c>
      <c r="E7" s="330" t="s">
        <v>7</v>
      </c>
      <c r="F7" s="331" t="s">
        <v>224</v>
      </c>
      <c r="G7" s="333" t="s">
        <v>216</v>
      </c>
      <c r="H7" s="333" t="s">
        <v>219</v>
      </c>
      <c r="I7" s="330" t="s">
        <v>3</v>
      </c>
      <c r="J7" s="331" t="s">
        <v>20</v>
      </c>
      <c r="K7" s="331" t="s">
        <v>21</v>
      </c>
      <c r="L7" s="332" t="s">
        <v>68</v>
      </c>
    </row>
    <row r="8" spans="1:13" ht="24.6" customHeight="1">
      <c r="A8" s="192" t="str">
        <f>IF(テーブル10[[#This Row],[区分]]="","",L1)</f>
        <v/>
      </c>
      <c r="B8" s="193"/>
      <c r="C8" s="158"/>
      <c r="D8" s="194"/>
      <c r="E8" s="158"/>
      <c r="F8" s="111"/>
      <c r="G8" s="334" t="str">
        <f>IF(テーブル10[[#This Row],[区分]]="","",_xlfn.XLOOKUP(テーブル10[[#This Row],[区分]],触らない・消さない!$I$43:$I$46,触らない・消さない!$J$43:$J$46))</f>
        <v/>
      </c>
      <c r="H8" s="350" t="str">
        <f>IF(テーブル10[[#This Row],[区分]]="","",テーブル10[[#This Row],[台数（※１施設１台）
または
箇所・施設数]]*テーブル10[[#This Row],[単価
※自動入力]]*1/3)</f>
        <v/>
      </c>
      <c r="I8" s="158"/>
      <c r="J8" s="158"/>
      <c r="K8" s="158"/>
      <c r="L8" s="351"/>
    </row>
    <row r="9" spans="1:13" ht="24.6" customHeight="1">
      <c r="A9" s="182" t="str">
        <f>IF(テーブル10[[#This Row],[区分]]="","",L1)</f>
        <v/>
      </c>
      <c r="B9" s="152"/>
      <c r="C9" s="153"/>
      <c r="D9" s="154"/>
      <c r="E9" s="153"/>
      <c r="F9" s="346"/>
      <c r="G9" s="336" t="str">
        <f>IF(テーブル10[[#This Row],[区分]]="","",_xlfn.XLOOKUP(テーブル10[[#This Row],[区分]],触らない・消さない!$I$43:$I$46,触らない・消さない!$J$43:$J$46))</f>
        <v/>
      </c>
      <c r="H9" s="343" t="str">
        <f>IF(テーブル10[[#This Row],[区分]]="","",テーブル10[[#This Row],[台数（※１施設１台）
または
箇所・施設数]]*テーブル10[[#This Row],[単価
※自動入力]]*1/3)</f>
        <v/>
      </c>
      <c r="I9" s="153"/>
      <c r="J9" s="153"/>
      <c r="K9" s="153"/>
      <c r="L9" s="347"/>
    </row>
    <row r="10" spans="1:13" ht="24.6" customHeight="1">
      <c r="A10" s="182" t="str">
        <f>IF(テーブル10[[#This Row],[区分]]="","",L1)</f>
        <v/>
      </c>
      <c r="B10" s="152"/>
      <c r="C10" s="153"/>
      <c r="D10" s="154"/>
      <c r="E10" s="153"/>
      <c r="F10" s="346"/>
      <c r="G10" s="336" t="str">
        <f>IF(テーブル10[[#This Row],[区分]]="","",_xlfn.XLOOKUP(テーブル10[[#This Row],[区分]],触らない・消さない!$I$43:$I$46,触らない・消さない!$J$43:$J$46))</f>
        <v/>
      </c>
      <c r="H10" s="343" t="str">
        <f>IF(テーブル10[[#This Row],[区分]]="","",テーブル10[[#This Row],[台数（※１施設１台）
または
箇所・施設数]]*テーブル10[[#This Row],[単価
※自動入力]]*1/3)</f>
        <v/>
      </c>
      <c r="I10" s="153"/>
      <c r="J10" s="153"/>
      <c r="K10" s="153"/>
      <c r="L10" s="347"/>
    </row>
    <row r="11" spans="1:13" ht="24.6" customHeight="1">
      <c r="A11" s="182" t="str">
        <f>IF(テーブル10[[#This Row],[区分]]="","",L1)</f>
        <v/>
      </c>
      <c r="B11" s="152"/>
      <c r="C11" s="153"/>
      <c r="D11" s="154"/>
      <c r="E11" s="153"/>
      <c r="F11" s="346"/>
      <c r="G11" s="336" t="str">
        <f>IF(テーブル10[[#This Row],[区分]]="","",_xlfn.XLOOKUP(テーブル10[[#This Row],[区分]],触らない・消さない!$I$43:$I$46,触らない・消さない!$J$43:$J$46))</f>
        <v/>
      </c>
      <c r="H11" s="343" t="str">
        <f>IF(テーブル10[[#This Row],[区分]]="","",テーブル10[[#This Row],[台数（※１施設１台）
または
箇所・施設数]]*テーブル10[[#This Row],[単価
※自動入力]]*1/3)</f>
        <v/>
      </c>
      <c r="I11" s="153"/>
      <c r="J11" s="153"/>
      <c r="K11" s="153"/>
      <c r="L11" s="347"/>
    </row>
    <row r="12" spans="1:13" ht="24.6" customHeight="1">
      <c r="A12" s="218" t="str">
        <f>IF(テーブル10[[#This Row],[区分]]="","",L1)</f>
        <v/>
      </c>
      <c r="B12" s="168"/>
      <c r="C12" s="169"/>
      <c r="D12" s="170"/>
      <c r="E12" s="169"/>
      <c r="F12" s="348"/>
      <c r="G12" s="338" t="str">
        <f>IF(テーブル10[[#This Row],[区分]]="","",_xlfn.XLOOKUP(テーブル10[[#This Row],[区分]],触らない・消さない!$I$43:$I$46,触らない・消さない!$J$43:$J$46))</f>
        <v/>
      </c>
      <c r="H12" s="345" t="str">
        <f>IF(テーブル10[[#This Row],[区分]]="","",テーブル10[[#This Row],[台数（※１施設１台）
または
箇所・施設数]]*テーブル10[[#This Row],[単価
※自動入力]]*1/3)</f>
        <v/>
      </c>
      <c r="I12" s="169"/>
      <c r="J12" s="169"/>
      <c r="K12" s="169"/>
      <c r="L12" s="349"/>
    </row>
  </sheetData>
  <phoneticPr fontId="1"/>
  <dataValidations count="1">
    <dataValidation type="list" allowBlank="1" showInputMessage="1" showErrorMessage="1" sqref="C8:C12" xr:uid="{00000000-0002-0000-0B00-000000000000}">
      <formula1>"○,×"</formula1>
    </dataValidation>
  </dataValidations>
  <pageMargins left="0.7" right="0.7" top="0.75" bottom="0.75" header="0.3" footer="0.3"/>
  <pageSetup paperSize="9" scale="55"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1000000}">
          <x14:formula1>
            <xm:f>触らない・消さない!$I$27:$I$41</xm:f>
          </x14:formula1>
          <xm:sqref>E8:E12</xm:sqref>
        </x14:dataValidation>
        <x14:dataValidation type="list" allowBlank="1" showInputMessage="1" showErrorMessage="1" xr:uid="{767FB2AF-423D-400C-BFC5-7FD373016467}">
          <x14:formula1>
            <xm:f>触らない・消さない!$I$43:$I$46</xm:f>
          </x14:formula1>
          <xm:sqref>D8:D12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2"/>
  <sheetViews>
    <sheetView showGridLines="0" view="pageBreakPreview" zoomScaleNormal="90" zoomScaleSheetLayoutView="100" workbookViewId="0"/>
  </sheetViews>
  <sheetFormatPr defaultColWidth="9" defaultRowHeight="12"/>
  <cols>
    <col min="1" max="1" width="12.109375" style="3" customWidth="1"/>
    <col min="2" max="2" width="5.6640625" style="3" customWidth="1"/>
    <col min="3" max="3" width="6.6640625" style="11" customWidth="1"/>
    <col min="4" max="4" width="29.44140625" style="3" bestFit="1" customWidth="1"/>
    <col min="5" max="5" width="14.88671875" style="3" bestFit="1" customWidth="1"/>
    <col min="6" max="6" width="12.77734375" style="3" customWidth="1"/>
    <col min="7" max="7" width="12.6640625" style="3" customWidth="1"/>
    <col min="8" max="8" width="12.33203125" style="3" customWidth="1"/>
    <col min="9" max="9" width="15.77734375" style="3" customWidth="1"/>
    <col min="10" max="10" width="14.33203125" style="3" customWidth="1"/>
    <col min="11" max="11" width="13.33203125" style="3" customWidth="1"/>
    <col min="12" max="12" width="31.44140625" style="3" customWidth="1"/>
    <col min="13" max="13" width="12.44140625" style="3" bestFit="1" customWidth="1"/>
    <col min="14" max="14" width="7" style="3" customWidth="1"/>
    <col min="15" max="15" width="6.21875" style="3" customWidth="1"/>
    <col min="16" max="16" width="5.6640625" style="3" customWidth="1"/>
    <col min="17" max="17" width="6.6640625" style="3" customWidth="1"/>
    <col min="18" max="21" width="6.77734375" style="3" customWidth="1"/>
    <col min="22" max="22" width="4.44140625" style="3" customWidth="1"/>
    <col min="23" max="16384" width="9" style="3"/>
  </cols>
  <sheetData>
    <row r="1" spans="1:12" s="1" customFormat="1" ht="33" customHeight="1">
      <c r="A1" s="31" t="str">
        <f>触らない・消さない!A1</f>
        <v>令和９年度 大阪府介護施設等の整備に関する事業に係る所要額調査　※黄色部分に必要事項を入力ください。</v>
      </c>
      <c r="B1" s="17"/>
      <c r="I1"/>
      <c r="J1" s="37" t="s">
        <v>142</v>
      </c>
      <c r="K1" s="143" t="str">
        <f>【施設整備】!M1</f>
        <v>○○市</v>
      </c>
      <c r="L1" s="43" t="s">
        <v>141</v>
      </c>
    </row>
    <row r="2" spans="1:12" s="18" customFormat="1" ht="20.100000000000001" customHeight="1">
      <c r="A2" s="81" t="str">
        <f>触らない・消さない!A2</f>
        <v>※事業量を把握するためのものであり、予算を約束できるものではありません</v>
      </c>
      <c r="B2" s="80"/>
      <c r="C2" s="80"/>
      <c r="D2" s="80"/>
      <c r="E2" s="80"/>
      <c r="F2" s="80"/>
      <c r="G2" s="80"/>
      <c r="H2" s="80"/>
      <c r="I2" s="80"/>
      <c r="J2" s="80"/>
      <c r="K2" s="80"/>
      <c r="L2" s="80"/>
    </row>
    <row r="3" spans="1:12" s="1" customFormat="1" ht="20.100000000000001" customHeight="1">
      <c r="A3" s="81" t="str">
        <f>触らない・消さない!A3</f>
        <v>※確実性の高いものを記載ください。</v>
      </c>
      <c r="B3" s="80"/>
      <c r="C3" s="80"/>
      <c r="D3" s="80"/>
      <c r="E3" s="80"/>
      <c r="F3" s="80"/>
      <c r="G3" s="80"/>
      <c r="H3" s="80"/>
      <c r="I3" s="80"/>
      <c r="J3" s="80"/>
      <c r="K3" s="80"/>
      <c r="L3" s="80"/>
    </row>
    <row r="4" spans="1:12" s="1" customFormat="1" ht="19.2">
      <c r="A4" s="23" t="str">
        <f>"【"&amp;触らない・消さない!I47&amp;"】"</f>
        <v>【介護施設等における新型コロナウイルス感染拡大防止対策支援事業（多床室の個室化）】</v>
      </c>
      <c r="C4" s="10"/>
      <c r="D4" s="4"/>
      <c r="E4" s="4"/>
      <c r="G4" s="4"/>
    </row>
    <row r="5" spans="1:12" s="1" customFormat="1" ht="15.75" customHeight="1" thickBot="1">
      <c r="C5" s="10"/>
      <c r="D5" s="4"/>
      <c r="E5" s="4"/>
      <c r="G5" s="4"/>
    </row>
    <row r="6" spans="1:12" ht="13.2">
      <c r="A6"/>
      <c r="B6"/>
      <c r="C6" s="227" t="str">
        <f>触らない・消さない!D8</f>
        <v>R９</v>
      </c>
      <c r="D6"/>
      <c r="E6" s="22"/>
      <c r="F6"/>
      <c r="G6"/>
      <c r="H6"/>
      <c r="I6"/>
      <c r="J6"/>
      <c r="K6"/>
      <c r="L6"/>
    </row>
    <row r="7" spans="1:12" ht="39.6">
      <c r="A7" s="317" t="s">
        <v>218</v>
      </c>
      <c r="B7" s="268" t="s">
        <v>35</v>
      </c>
      <c r="C7" s="100" t="s">
        <v>147</v>
      </c>
      <c r="D7" s="352" t="s">
        <v>71</v>
      </c>
      <c r="E7" s="352" t="s">
        <v>205</v>
      </c>
      <c r="F7" s="341" t="s">
        <v>216</v>
      </c>
      <c r="G7" s="341" t="s">
        <v>219</v>
      </c>
      <c r="H7" s="353" t="s">
        <v>3</v>
      </c>
      <c r="I7" s="353" t="s">
        <v>20</v>
      </c>
      <c r="J7" s="354" t="s">
        <v>70</v>
      </c>
      <c r="K7" s="353" t="s">
        <v>21</v>
      </c>
      <c r="L7" s="355" t="s">
        <v>46</v>
      </c>
    </row>
    <row r="8" spans="1:12" ht="24.6" customHeight="1">
      <c r="A8" s="182" t="str">
        <f>IF(テーブル11[[#This Row],[対象施設]]="","",K1)</f>
        <v/>
      </c>
      <c r="B8" s="152"/>
      <c r="C8" s="153"/>
      <c r="D8" s="304"/>
      <c r="E8" s="356"/>
      <c r="F8" s="336" t="str">
        <f>IF(テーブル11[[#This Row],[対象施設]]="","",_xlfn.XLOOKUP(テーブル11[[#This Row],[対象施設]],触らない・消さない!$I$48:$I$60,触らない・消さない!$J$48:$J$60))</f>
        <v/>
      </c>
      <c r="G8" s="343" t="str">
        <f>IF(テーブル11[[#This Row],[対象施設]]="","",テーブル11[[#This Row],[整備床数]]*テーブル11[[#This Row],[単価
※自動入力]]*1/3)</f>
        <v/>
      </c>
      <c r="H8" s="304"/>
      <c r="I8" s="357"/>
      <c r="J8" s="357"/>
      <c r="K8" s="357"/>
      <c r="L8" s="358"/>
    </row>
    <row r="9" spans="1:12" ht="24.6" customHeight="1">
      <c r="A9" s="182" t="str">
        <f>IF(テーブル11[[#This Row],[対象施設]]="","",K1)</f>
        <v/>
      </c>
      <c r="B9" s="152"/>
      <c r="C9" s="153"/>
      <c r="D9" s="304"/>
      <c r="E9" s="356"/>
      <c r="F9" s="336" t="str">
        <f>IF(テーブル11[[#This Row],[対象施設]]="","",_xlfn.XLOOKUP(テーブル11[[#This Row],[対象施設]],触らない・消さない!$I$48:$I$60,触らない・消さない!$J$48:$J$60))</f>
        <v/>
      </c>
      <c r="G9" s="342" t="str">
        <f>IF(テーブル11[[#This Row],[対象施設]]="","",テーブル11[[#This Row],[整備床数]]*テーブル11[[#This Row],[単価
※自動入力]]*1/3)</f>
        <v/>
      </c>
      <c r="H9" s="304"/>
      <c r="I9" s="357"/>
      <c r="J9" s="357"/>
      <c r="K9" s="357"/>
      <c r="L9" s="358"/>
    </row>
    <row r="10" spans="1:12" ht="24.6" customHeight="1">
      <c r="A10" s="182" t="str">
        <f>IF(テーブル11[[#This Row],[対象施設]]="","",K1)</f>
        <v/>
      </c>
      <c r="B10" s="152"/>
      <c r="C10" s="153"/>
      <c r="D10" s="304"/>
      <c r="E10" s="356"/>
      <c r="F10" s="336" t="str">
        <f>IF(テーブル11[[#This Row],[対象施設]]="","",_xlfn.XLOOKUP(テーブル11[[#This Row],[対象施設]],触らない・消さない!$I$48:$I$60,触らない・消さない!$J$48:$J$60))</f>
        <v/>
      </c>
      <c r="G10" s="342" t="str">
        <f>IF(テーブル11[[#This Row],[対象施設]]="","",テーブル11[[#This Row],[整備床数]]*テーブル11[[#This Row],[単価
※自動入力]]*1/3)</f>
        <v/>
      </c>
      <c r="H10" s="304"/>
      <c r="I10" s="357"/>
      <c r="J10" s="357"/>
      <c r="K10" s="357"/>
      <c r="L10" s="358"/>
    </row>
    <row r="11" spans="1:12" ht="24.6" customHeight="1">
      <c r="A11" s="182" t="str">
        <f>IF(テーブル11[[#This Row],[対象施設]]="","",K1)</f>
        <v/>
      </c>
      <c r="B11" s="152"/>
      <c r="C11" s="153"/>
      <c r="D11" s="304"/>
      <c r="E11" s="356"/>
      <c r="F11" s="336" t="str">
        <f>IF(テーブル11[[#This Row],[対象施設]]="","",_xlfn.XLOOKUP(テーブル11[[#This Row],[対象施設]],触らない・消さない!$I$48:$I$60,触らない・消さない!$J$48:$J$60))</f>
        <v/>
      </c>
      <c r="G11" s="342" t="str">
        <f>IF(テーブル11[[#This Row],[対象施設]]="","",テーブル11[[#This Row],[整備床数]]*テーブル11[[#This Row],[単価
※自動入力]]*1/3)</f>
        <v/>
      </c>
      <c r="H11" s="304"/>
      <c r="I11" s="357"/>
      <c r="J11" s="357"/>
      <c r="K11" s="357"/>
      <c r="L11" s="358"/>
    </row>
    <row r="12" spans="1:12" ht="24.6" customHeight="1">
      <c r="A12" s="218" t="str">
        <f>IF(テーブル11[[#This Row],[対象施設]]="","",K1)</f>
        <v/>
      </c>
      <c r="B12" s="168"/>
      <c r="C12" s="169"/>
      <c r="D12" s="312"/>
      <c r="E12" s="359"/>
      <c r="F12" s="338" t="str">
        <f>IF(テーブル11[[#This Row],[対象施設]]="","",_xlfn.XLOOKUP(テーブル11[[#This Row],[対象施設]],触らない・消さない!$I$48:$I$60,触らない・消さない!$J$48:$J$60))</f>
        <v/>
      </c>
      <c r="G12" s="344" t="str">
        <f>IF(テーブル11[[#This Row],[対象施設]]="","",テーブル11[[#This Row],[整備床数]]*テーブル11[[#This Row],[単価
※自動入力]]*1/3)</f>
        <v/>
      </c>
      <c r="H12" s="312"/>
      <c r="I12" s="360"/>
      <c r="J12" s="360"/>
      <c r="K12" s="360"/>
      <c r="L12" s="361"/>
    </row>
  </sheetData>
  <phoneticPr fontId="1"/>
  <dataValidations count="1">
    <dataValidation type="list" allowBlank="1" showInputMessage="1" showErrorMessage="1" sqref="C8:C12" xr:uid="{9E880C0F-FD69-4ECD-B9EB-998DD7B6C88A}">
      <formula1>"○,×"</formula1>
    </dataValidation>
  </dataValidations>
  <pageMargins left="0.51181102362204722" right="0.51181102362204722" top="0.55118110236220474" bottom="0" header="0.31496062992125984" footer="0.31496062992125984"/>
  <pageSetup paperSize="9" scale="63" fitToHeight="0" orientation="landscape" cellComments="asDisplayed"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触らない・消さない!$I$48:$I$60</xm:f>
          </x14:formula1>
          <xm:sqref>D8:D12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11"/>
  <sheetViews>
    <sheetView showGridLines="0" view="pageBreakPreview" zoomScaleNormal="90" zoomScaleSheetLayoutView="100" workbookViewId="0"/>
  </sheetViews>
  <sheetFormatPr defaultColWidth="9" defaultRowHeight="12"/>
  <cols>
    <col min="1" max="1" width="13.77734375" style="3" customWidth="1"/>
    <col min="2" max="2" width="5.6640625" style="3" customWidth="1"/>
    <col min="3" max="3" width="5.6640625" style="11" customWidth="1"/>
    <col min="4" max="4" width="38.109375" style="3" customWidth="1"/>
    <col min="5" max="5" width="11.21875" style="3" bestFit="1" customWidth="1"/>
    <col min="6" max="6" width="33.33203125" style="3" customWidth="1"/>
    <col min="7" max="7" width="25.33203125" style="3" customWidth="1"/>
    <col min="8" max="8" width="15.44140625" style="3" customWidth="1"/>
    <col min="9" max="9" width="16.44140625" style="3" customWidth="1"/>
    <col min="10" max="10" width="33.6640625" style="3" customWidth="1"/>
    <col min="11" max="11" width="6.77734375" style="3" customWidth="1"/>
    <col min="12" max="12" width="4.44140625" style="3" customWidth="1"/>
    <col min="13" max="16384" width="9" style="3"/>
  </cols>
  <sheetData>
    <row r="1" spans="1:11" s="1" customFormat="1" ht="33" customHeight="1">
      <c r="A1" s="31" t="str">
        <f>触らない・消さない!A1</f>
        <v>令和９年度 大阪府介護施設等の整備に関する事業に係る所要額調査　※黄色部分に必要事項を入力ください。</v>
      </c>
      <c r="B1" s="17"/>
      <c r="H1" s="24"/>
      <c r="I1" s="37" t="s">
        <v>142</v>
      </c>
      <c r="J1" s="143" t="str">
        <f>【施設整備】!M1</f>
        <v>○○市</v>
      </c>
      <c r="K1" s="43" t="s">
        <v>141</v>
      </c>
    </row>
    <row r="2" spans="1:11" s="18" customFormat="1" ht="20.100000000000001" customHeight="1">
      <c r="A2" s="81" t="str">
        <f>触らない・消さない!A2</f>
        <v>※事業量を把握するためのものであり、予算を約束できるものではありません</v>
      </c>
      <c r="B2" s="80"/>
      <c r="C2" s="80"/>
      <c r="D2" s="80"/>
      <c r="E2" s="80"/>
      <c r="F2" s="80"/>
      <c r="G2" s="80"/>
      <c r="H2" s="80"/>
      <c r="I2" s="80"/>
    </row>
    <row r="3" spans="1:11" s="1" customFormat="1" ht="20.100000000000001" customHeight="1">
      <c r="A3" s="81" t="str">
        <f>触らない・消さない!A3</f>
        <v>※確実性の高いものを記載ください。</v>
      </c>
      <c r="B3" s="80"/>
      <c r="C3" s="80"/>
      <c r="D3" s="80"/>
      <c r="E3" s="80"/>
      <c r="F3" s="80"/>
      <c r="G3" s="80"/>
      <c r="H3" s="80"/>
      <c r="I3" s="80"/>
    </row>
    <row r="4" spans="1:11" s="1" customFormat="1" ht="19.2">
      <c r="A4" s="23" t="str">
        <f>"【"&amp;触らない・消さない!I61&amp;"】"</f>
        <v>【介護職員の宿舎施設整備事業】</v>
      </c>
      <c r="C4" s="10"/>
      <c r="D4" s="4"/>
      <c r="I4" s="9"/>
    </row>
    <row r="5" spans="1:11" ht="22.5" customHeight="1" thickBot="1"/>
    <row r="6" spans="1:11" ht="13.2">
      <c r="A6" s="22"/>
      <c r="B6" s="22"/>
      <c r="C6" s="227" t="str">
        <f>触らない・消さない!D8</f>
        <v>R９</v>
      </c>
      <c r="D6"/>
      <c r="E6"/>
      <c r="F6"/>
      <c r="G6"/>
      <c r="H6"/>
      <c r="I6"/>
      <c r="J6"/>
    </row>
    <row r="7" spans="1:11" ht="39.6">
      <c r="A7" s="317" t="s">
        <v>218</v>
      </c>
      <c r="B7" s="268" t="s">
        <v>35</v>
      </c>
      <c r="C7" s="100" t="s">
        <v>147</v>
      </c>
      <c r="D7" s="352" t="s">
        <v>7</v>
      </c>
      <c r="E7" s="268" t="s">
        <v>161</v>
      </c>
      <c r="F7" s="268" t="s">
        <v>225</v>
      </c>
      <c r="G7" s="268" t="s">
        <v>23</v>
      </c>
      <c r="H7" s="268" t="s">
        <v>20</v>
      </c>
      <c r="I7" s="202" t="s">
        <v>70</v>
      </c>
      <c r="J7" s="270" t="s">
        <v>46</v>
      </c>
    </row>
    <row r="8" spans="1:11" s="12" customFormat="1" ht="25.5" customHeight="1">
      <c r="A8" s="182" t="str">
        <f>IF(テーブル12[[#This Row],[施設種別]]="","",J1)</f>
        <v/>
      </c>
      <c r="B8" s="152"/>
      <c r="C8" s="153"/>
      <c r="D8" s="153"/>
      <c r="E8" s="153"/>
      <c r="F8" s="362"/>
      <c r="G8" s="153"/>
      <c r="H8" s="153"/>
      <c r="I8" s="153"/>
      <c r="J8" s="167"/>
    </row>
    <row r="9" spans="1:11" s="12" customFormat="1" ht="26.25" customHeight="1">
      <c r="A9" s="182" t="str">
        <f>IF(テーブル12[[#This Row],[施設種別]]="","",J1)</f>
        <v/>
      </c>
      <c r="B9" s="152"/>
      <c r="C9" s="153"/>
      <c r="D9" s="153"/>
      <c r="E9" s="153"/>
      <c r="F9" s="362"/>
      <c r="G9" s="153"/>
      <c r="H9" s="206"/>
      <c r="I9" s="153"/>
      <c r="J9" s="167"/>
    </row>
    <row r="10" spans="1:11" s="12" customFormat="1" ht="26.25" customHeight="1">
      <c r="A10" s="218" t="str">
        <f>IF(テーブル12[[#This Row],[施設種別]]="","",J1)</f>
        <v/>
      </c>
      <c r="B10" s="168"/>
      <c r="C10" s="169"/>
      <c r="D10" s="169"/>
      <c r="E10" s="169"/>
      <c r="F10" s="363"/>
      <c r="G10" s="169"/>
      <c r="H10" s="169"/>
      <c r="I10" s="169"/>
      <c r="J10" s="176"/>
    </row>
    <row r="11" spans="1:11" ht="30" customHeight="1"/>
  </sheetData>
  <phoneticPr fontId="1"/>
  <dataValidations count="1">
    <dataValidation type="list" allowBlank="1" showInputMessage="1" showErrorMessage="1" sqref="C8:C10" xr:uid="{00000000-0002-0000-0D00-000001000000}">
      <formula1>"○,×"</formula1>
    </dataValidation>
  </dataValidations>
  <pageMargins left="0.51181102362204722" right="0.51181102362204722" top="0.55118110236220474" bottom="0" header="0.31496062992125984" footer="0.31496062992125984"/>
  <pageSetup paperSize="9" scale="68" fitToHeight="0" orientation="landscape" cellComments="asDisplayed"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触らない・消さない!$I$62:$I$73</xm:f>
          </x14:formula1>
          <xm:sqref>D8:D10</xm:sqref>
        </x14:dataValidation>
        <x14:dataValidation type="list" allowBlank="1" showInputMessage="1" showErrorMessage="1" xr:uid="{0136AD38-105E-4832-A9B1-829BCC55D66B}">
          <x14:formula1>
            <xm:f>触らない・消さない!$I$75:$I$79</xm:f>
          </x14:formula1>
          <xm:sqref>E8:E10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pageSetUpPr fitToPage="1"/>
  </sheetPr>
  <dimension ref="A1:L101"/>
  <sheetViews>
    <sheetView zoomScale="130" zoomScaleNormal="130" zoomScaleSheetLayoutView="89" workbookViewId="0"/>
  </sheetViews>
  <sheetFormatPr defaultRowHeight="13.2"/>
  <cols>
    <col min="2" max="2" width="49" bestFit="1" customWidth="1"/>
    <col min="4" max="4" width="11.6640625" bestFit="1" customWidth="1"/>
    <col min="5" max="5" width="3.33203125" customWidth="1"/>
    <col min="6" max="6" width="49" bestFit="1" customWidth="1"/>
    <col min="8" max="8" width="3.77734375" customWidth="1"/>
    <col min="9" max="9" width="51.44140625" customWidth="1"/>
  </cols>
  <sheetData>
    <row r="1" spans="1:12" ht="21">
      <c r="A1" s="69" t="s">
        <v>230</v>
      </c>
      <c r="B1" s="22"/>
    </row>
    <row r="2" spans="1:12" s="22" customFormat="1" ht="16.2">
      <c r="A2" s="80" t="s">
        <v>59</v>
      </c>
      <c r="B2" s="80"/>
      <c r="C2" s="80"/>
      <c r="D2" s="80"/>
      <c r="E2" s="80"/>
      <c r="F2" s="80"/>
      <c r="G2" s="80"/>
      <c r="H2" s="80"/>
      <c r="I2" s="80"/>
    </row>
    <row r="3" spans="1:12" s="22" customFormat="1" ht="16.2">
      <c r="A3" s="80" t="s">
        <v>212</v>
      </c>
      <c r="B3" s="80"/>
      <c r="C3" s="80"/>
      <c r="D3" s="80"/>
      <c r="E3" s="80"/>
      <c r="F3" s="80"/>
      <c r="G3" s="80"/>
      <c r="H3" s="80"/>
      <c r="I3" s="80"/>
    </row>
    <row r="4" spans="1:12" s="22" customFormat="1" ht="16.8" thickBot="1">
      <c r="A4" s="80" t="s">
        <v>69</v>
      </c>
      <c r="B4" s="82"/>
      <c r="C4" s="82"/>
      <c r="D4" s="82"/>
      <c r="E4" s="82"/>
      <c r="F4" s="82"/>
      <c r="G4" s="82"/>
      <c r="H4" s="82"/>
      <c r="I4" s="82"/>
      <c r="J4" s="82"/>
      <c r="K4" s="82"/>
      <c r="L4" s="82"/>
    </row>
    <row r="5" spans="1:12">
      <c r="A5" s="39"/>
      <c r="B5" s="526" t="s">
        <v>116</v>
      </c>
      <c r="C5" s="527"/>
      <c r="D5" s="79" t="s">
        <v>210</v>
      </c>
      <c r="F5" s="524" t="s">
        <v>11</v>
      </c>
      <c r="G5" s="525"/>
      <c r="I5" s="516" t="s">
        <v>196</v>
      </c>
      <c r="J5" s="517"/>
    </row>
    <row r="6" spans="1:12">
      <c r="A6" s="39"/>
      <c r="B6" s="48" t="s">
        <v>77</v>
      </c>
      <c r="C6" s="39">
        <v>5960</v>
      </c>
      <c r="D6" t="s">
        <v>149</v>
      </c>
      <c r="F6" s="38" t="s">
        <v>78</v>
      </c>
      <c r="G6" s="39">
        <v>1120</v>
      </c>
      <c r="I6" s="38" t="s">
        <v>197</v>
      </c>
      <c r="J6" s="39">
        <v>1600</v>
      </c>
    </row>
    <row r="7" spans="1:12">
      <c r="A7" s="39"/>
      <c r="B7" s="49" t="s">
        <v>112</v>
      </c>
      <c r="C7" s="39">
        <v>5960</v>
      </c>
      <c r="D7" s="79" t="s">
        <v>211</v>
      </c>
      <c r="F7" s="38" t="s">
        <v>111</v>
      </c>
      <c r="G7" s="39">
        <v>1120</v>
      </c>
      <c r="I7" s="38" t="s">
        <v>198</v>
      </c>
      <c r="J7" s="39">
        <v>3190</v>
      </c>
    </row>
    <row r="8" spans="1:12">
      <c r="A8" s="39"/>
      <c r="B8" s="49" t="s">
        <v>102</v>
      </c>
      <c r="C8" s="39">
        <v>74600</v>
      </c>
      <c r="D8" t="s">
        <v>146</v>
      </c>
      <c r="F8" s="38" t="s">
        <v>108</v>
      </c>
      <c r="G8" s="39">
        <v>1120</v>
      </c>
      <c r="I8" s="38" t="s">
        <v>18</v>
      </c>
      <c r="J8" s="39">
        <v>976</v>
      </c>
    </row>
    <row r="9" spans="1:12">
      <c r="A9" s="39"/>
      <c r="B9" s="49" t="s">
        <v>103</v>
      </c>
      <c r="C9" s="39">
        <v>74600</v>
      </c>
      <c r="F9" s="38" t="s">
        <v>60</v>
      </c>
      <c r="G9" s="39">
        <v>1120</v>
      </c>
      <c r="I9" s="38" t="s">
        <v>199</v>
      </c>
      <c r="J9" s="39">
        <v>4670</v>
      </c>
    </row>
    <row r="10" spans="1:12">
      <c r="A10" s="39"/>
      <c r="B10" s="49" t="s">
        <v>104</v>
      </c>
      <c r="C10" s="39">
        <v>3190</v>
      </c>
      <c r="D10" s="70" t="s">
        <v>15</v>
      </c>
      <c r="F10" s="38" t="s">
        <v>109</v>
      </c>
      <c r="G10" s="39">
        <v>1120</v>
      </c>
      <c r="I10" s="38" t="s">
        <v>192</v>
      </c>
      <c r="J10" s="39"/>
    </row>
    <row r="11" spans="1:12">
      <c r="A11" s="39"/>
      <c r="B11" s="49" t="s">
        <v>105</v>
      </c>
      <c r="C11" s="39">
        <v>5960</v>
      </c>
      <c r="D11" t="s">
        <v>145</v>
      </c>
      <c r="F11" s="38" t="s">
        <v>9</v>
      </c>
      <c r="G11" s="39">
        <v>1120</v>
      </c>
      <c r="I11" s="65" t="s">
        <v>193</v>
      </c>
      <c r="J11" s="39"/>
    </row>
    <row r="12" spans="1:12">
      <c r="A12" s="39"/>
      <c r="B12" s="49" t="s">
        <v>36</v>
      </c>
      <c r="C12" s="39">
        <v>2390</v>
      </c>
      <c r="D12" t="s">
        <v>17</v>
      </c>
      <c r="F12" s="38" t="s">
        <v>100</v>
      </c>
      <c r="G12" s="39">
        <v>1120</v>
      </c>
      <c r="I12" s="38" t="s">
        <v>194</v>
      </c>
      <c r="J12" s="39"/>
    </row>
    <row r="13" spans="1:12">
      <c r="A13" s="39"/>
      <c r="B13" s="49" t="s">
        <v>37</v>
      </c>
      <c r="C13" s="39">
        <v>44700</v>
      </c>
      <c r="F13" s="38" t="s">
        <v>101</v>
      </c>
      <c r="G13" s="39">
        <v>1120</v>
      </c>
      <c r="I13" s="38" t="s">
        <v>195</v>
      </c>
      <c r="J13" s="39"/>
    </row>
    <row r="14" spans="1:12">
      <c r="A14" s="39"/>
      <c r="B14" s="49" t="s">
        <v>38</v>
      </c>
      <c r="C14" s="39">
        <v>44700</v>
      </c>
      <c r="F14" s="38" t="s">
        <v>10</v>
      </c>
      <c r="G14" s="39">
        <v>5610</v>
      </c>
      <c r="I14" s="38" t="s">
        <v>180</v>
      </c>
      <c r="J14" s="39"/>
    </row>
    <row r="15" spans="1:12">
      <c r="A15" s="39"/>
      <c r="B15" s="48" t="s">
        <v>91</v>
      </c>
      <c r="C15" s="39">
        <v>7900</v>
      </c>
      <c r="F15" s="38" t="s">
        <v>77</v>
      </c>
      <c r="G15" s="39">
        <v>1120</v>
      </c>
      <c r="I15" s="38" t="s">
        <v>181</v>
      </c>
      <c r="J15" s="39"/>
    </row>
    <row r="16" spans="1:12">
      <c r="A16" s="39"/>
      <c r="B16" s="49" t="s">
        <v>39</v>
      </c>
      <c r="C16" s="39">
        <v>44700</v>
      </c>
      <c r="F16" s="65" t="s">
        <v>112</v>
      </c>
      <c r="G16" s="39">
        <v>1120</v>
      </c>
      <c r="I16" s="38" t="s">
        <v>182</v>
      </c>
      <c r="J16" s="39"/>
    </row>
    <row r="17" spans="1:10">
      <c r="A17" s="39"/>
      <c r="B17" s="49" t="s">
        <v>40</v>
      </c>
      <c r="C17" s="39">
        <v>16000</v>
      </c>
      <c r="F17" s="65" t="s">
        <v>102</v>
      </c>
      <c r="G17" s="39">
        <v>1120</v>
      </c>
      <c r="I17" s="38" t="s">
        <v>183</v>
      </c>
      <c r="J17" s="39"/>
    </row>
    <row r="18" spans="1:10">
      <c r="A18" s="39"/>
      <c r="B18" s="49" t="s">
        <v>41</v>
      </c>
      <c r="C18" s="39">
        <v>11900</v>
      </c>
      <c r="F18" s="65" t="s">
        <v>103</v>
      </c>
      <c r="G18" s="39">
        <v>1120</v>
      </c>
      <c r="I18" s="38" t="s">
        <v>184</v>
      </c>
      <c r="J18" s="39"/>
    </row>
    <row r="19" spans="1:10">
      <c r="A19" s="39"/>
      <c r="B19" s="49" t="s">
        <v>42</v>
      </c>
      <c r="C19" s="39">
        <v>1600</v>
      </c>
      <c r="F19" s="65" t="s">
        <v>105</v>
      </c>
      <c r="G19" s="39">
        <v>1120</v>
      </c>
      <c r="I19" s="38" t="s">
        <v>185</v>
      </c>
      <c r="J19" s="39"/>
    </row>
    <row r="20" spans="1:10">
      <c r="A20" s="39"/>
      <c r="B20" s="49" t="s">
        <v>43</v>
      </c>
      <c r="C20" s="39">
        <v>47500</v>
      </c>
      <c r="F20" s="38" t="s">
        <v>14</v>
      </c>
      <c r="G20" s="39">
        <v>1120</v>
      </c>
      <c r="I20" s="38" t="s">
        <v>186</v>
      </c>
      <c r="J20" s="39"/>
    </row>
    <row r="21" spans="1:10">
      <c r="A21" s="39"/>
      <c r="B21" s="49" t="s">
        <v>44</v>
      </c>
      <c r="C21" s="39">
        <v>1600</v>
      </c>
      <c r="F21" s="38" t="s">
        <v>4</v>
      </c>
      <c r="G21" s="39">
        <v>1120</v>
      </c>
      <c r="I21" s="38" t="s">
        <v>187</v>
      </c>
      <c r="J21" s="39"/>
    </row>
    <row r="22" spans="1:10">
      <c r="A22" s="39"/>
      <c r="B22" s="49" t="s">
        <v>45</v>
      </c>
      <c r="C22" s="39">
        <v>16000</v>
      </c>
      <c r="F22" s="65" t="s">
        <v>8</v>
      </c>
      <c r="G22" s="39">
        <v>1120</v>
      </c>
      <c r="I22" s="66" t="s">
        <v>188</v>
      </c>
      <c r="J22" s="39"/>
    </row>
    <row r="23" spans="1:10">
      <c r="A23" s="39"/>
      <c r="B23" s="48" t="s">
        <v>106</v>
      </c>
      <c r="C23" s="39">
        <v>5960</v>
      </c>
      <c r="F23" s="38" t="s">
        <v>106</v>
      </c>
      <c r="G23" s="39">
        <v>1120</v>
      </c>
      <c r="I23" s="38" t="s">
        <v>189</v>
      </c>
      <c r="J23" s="39"/>
    </row>
    <row r="24" spans="1:10" ht="13.8" thickBot="1">
      <c r="A24" s="39"/>
      <c r="B24" s="48" t="s">
        <v>107</v>
      </c>
      <c r="C24" s="39">
        <v>5960</v>
      </c>
      <c r="F24" s="38" t="s">
        <v>107</v>
      </c>
      <c r="G24" s="39">
        <v>1120</v>
      </c>
      <c r="I24" s="38" t="s">
        <v>190</v>
      </c>
      <c r="J24" s="39"/>
    </row>
    <row r="25" spans="1:10" ht="13.8" thickBot="1">
      <c r="A25" s="39"/>
      <c r="B25" s="518" t="s">
        <v>83</v>
      </c>
      <c r="C25" s="519"/>
      <c r="F25" s="38" t="s">
        <v>91</v>
      </c>
      <c r="G25" s="39">
        <v>18800</v>
      </c>
      <c r="I25" s="40" t="s">
        <v>191</v>
      </c>
      <c r="J25" s="63"/>
    </row>
    <row r="26" spans="1:10">
      <c r="A26" s="39"/>
      <c r="B26" s="48" t="s">
        <v>84</v>
      </c>
      <c r="C26" s="39"/>
      <c r="F26" s="38" t="s">
        <v>5</v>
      </c>
      <c r="G26" s="39">
        <v>561</v>
      </c>
      <c r="I26" s="74" t="s">
        <v>202</v>
      </c>
      <c r="J26" s="75"/>
    </row>
    <row r="27" spans="1:10">
      <c r="A27" s="39"/>
      <c r="B27" s="48" t="s">
        <v>78</v>
      </c>
      <c r="C27" s="39"/>
      <c r="F27" s="38" t="s">
        <v>61</v>
      </c>
      <c r="G27" s="39">
        <v>561</v>
      </c>
      <c r="I27" s="38" t="s">
        <v>114</v>
      </c>
      <c r="J27" s="39"/>
    </row>
    <row r="28" spans="1:10" ht="13.8" thickBot="1">
      <c r="A28" s="39"/>
      <c r="B28" s="48" t="s">
        <v>77</v>
      </c>
      <c r="C28" s="39"/>
      <c r="F28" s="38" t="s">
        <v>13</v>
      </c>
      <c r="G28" s="39">
        <v>5610</v>
      </c>
      <c r="I28" s="38" t="s">
        <v>77</v>
      </c>
      <c r="J28" s="39"/>
    </row>
    <row r="29" spans="1:10">
      <c r="A29" s="39"/>
      <c r="B29" s="48" t="s">
        <v>86</v>
      </c>
      <c r="C29" s="39"/>
      <c r="F29" s="522" t="s">
        <v>238</v>
      </c>
      <c r="G29" s="523"/>
      <c r="I29" s="38" t="s">
        <v>108</v>
      </c>
      <c r="J29" s="39"/>
    </row>
    <row r="30" spans="1:10">
      <c r="A30" s="39"/>
      <c r="B30" s="48" t="s">
        <v>88</v>
      </c>
      <c r="C30" s="39"/>
      <c r="F30" s="38" t="s">
        <v>78</v>
      </c>
      <c r="G30" s="39">
        <v>561</v>
      </c>
      <c r="I30" s="65" t="s">
        <v>102</v>
      </c>
      <c r="J30" s="39"/>
    </row>
    <row r="31" spans="1:10">
      <c r="A31" s="39"/>
      <c r="B31" s="48" t="s">
        <v>89</v>
      </c>
      <c r="C31" s="39"/>
      <c r="F31" s="38" t="s">
        <v>111</v>
      </c>
      <c r="G31" s="39">
        <v>561</v>
      </c>
      <c r="I31" s="38" t="s">
        <v>65</v>
      </c>
      <c r="J31" s="39"/>
    </row>
    <row r="32" spans="1:10">
      <c r="A32" s="39"/>
      <c r="B32" s="48" t="s">
        <v>90</v>
      </c>
      <c r="C32" s="39"/>
      <c r="F32" s="38" t="s">
        <v>108</v>
      </c>
      <c r="G32" s="39">
        <v>561</v>
      </c>
      <c r="I32" s="38" t="s">
        <v>49</v>
      </c>
      <c r="J32" s="39"/>
    </row>
    <row r="33" spans="1:10">
      <c r="A33" s="39"/>
      <c r="B33" s="48" t="s">
        <v>67</v>
      </c>
      <c r="C33" s="39"/>
      <c r="F33" s="38" t="s">
        <v>60</v>
      </c>
      <c r="G33" s="39">
        <v>561</v>
      </c>
      <c r="I33" s="66" t="s">
        <v>55</v>
      </c>
      <c r="J33" s="39"/>
    </row>
    <row r="34" spans="1:10">
      <c r="A34" s="39"/>
      <c r="B34" s="50" t="s">
        <v>4</v>
      </c>
      <c r="C34" s="39"/>
      <c r="F34" s="38" t="s">
        <v>109</v>
      </c>
      <c r="G34" s="39">
        <v>561</v>
      </c>
      <c r="I34" s="38" t="s">
        <v>50</v>
      </c>
      <c r="J34" s="39"/>
    </row>
    <row r="35" spans="1:10">
      <c r="A35" s="39"/>
      <c r="B35" s="48" t="s">
        <v>92</v>
      </c>
      <c r="C35" s="51"/>
      <c r="F35" s="38" t="s">
        <v>9</v>
      </c>
      <c r="G35" s="39">
        <v>561</v>
      </c>
      <c r="I35" s="66" t="s">
        <v>4</v>
      </c>
      <c r="J35" s="39"/>
    </row>
    <row r="36" spans="1:10">
      <c r="A36" s="39"/>
      <c r="B36" s="48" t="s">
        <v>8</v>
      </c>
      <c r="C36" s="51"/>
      <c r="D36" s="20"/>
      <c r="F36" s="38" t="s">
        <v>100</v>
      </c>
      <c r="G36" s="39">
        <v>561</v>
      </c>
      <c r="I36" s="38" t="s">
        <v>8</v>
      </c>
      <c r="J36" s="39"/>
    </row>
    <row r="37" spans="1:10">
      <c r="A37" s="39"/>
      <c r="B37" s="48" t="s">
        <v>93</v>
      </c>
      <c r="C37" s="51"/>
      <c r="D37" s="20"/>
      <c r="F37" s="38" t="s">
        <v>101</v>
      </c>
      <c r="G37" s="39">
        <v>561</v>
      </c>
      <c r="I37" s="38" t="s">
        <v>47</v>
      </c>
      <c r="J37" s="39"/>
    </row>
    <row r="38" spans="1:10">
      <c r="A38" s="55"/>
      <c r="B38" s="48" t="s">
        <v>82</v>
      </c>
      <c r="C38" s="39"/>
      <c r="F38" s="38" t="s">
        <v>77</v>
      </c>
      <c r="G38" s="39">
        <v>561</v>
      </c>
      <c r="I38" s="38" t="s">
        <v>48</v>
      </c>
      <c r="J38" s="39"/>
    </row>
    <row r="39" spans="1:10">
      <c r="A39" s="39"/>
      <c r="B39" s="56" t="s">
        <v>94</v>
      </c>
      <c r="C39" s="57"/>
      <c r="F39" s="65" t="s">
        <v>112</v>
      </c>
      <c r="G39" s="39">
        <v>561</v>
      </c>
      <c r="I39" s="38" t="s">
        <v>51</v>
      </c>
      <c r="J39" s="39"/>
    </row>
    <row r="40" spans="1:10">
      <c r="A40" s="39"/>
      <c r="B40" s="38" t="s">
        <v>110</v>
      </c>
      <c r="C40" s="39">
        <v>1510</v>
      </c>
      <c r="F40" s="65" t="s">
        <v>102</v>
      </c>
      <c r="G40" s="39">
        <v>561</v>
      </c>
      <c r="I40" s="38" t="s">
        <v>99</v>
      </c>
      <c r="J40" s="39"/>
    </row>
    <row r="41" spans="1:10">
      <c r="A41" s="39"/>
      <c r="B41" s="38" t="s">
        <v>95</v>
      </c>
      <c r="C41" s="39">
        <v>1510</v>
      </c>
      <c r="F41" s="65" t="s">
        <v>103</v>
      </c>
      <c r="G41" s="39">
        <v>561</v>
      </c>
      <c r="I41" s="38" t="s">
        <v>6</v>
      </c>
      <c r="J41" s="39"/>
    </row>
    <row r="42" spans="1:10">
      <c r="A42" s="39"/>
      <c r="B42" s="38" t="s">
        <v>96</v>
      </c>
      <c r="C42" s="39">
        <v>1510</v>
      </c>
      <c r="F42" s="65" t="s">
        <v>105</v>
      </c>
      <c r="G42" s="39">
        <v>561</v>
      </c>
      <c r="I42" s="38" t="s">
        <v>85</v>
      </c>
      <c r="J42" s="39"/>
    </row>
    <row r="43" spans="1:10">
      <c r="A43" s="39"/>
      <c r="B43" s="38" t="s">
        <v>97</v>
      </c>
      <c r="C43" s="39">
        <v>1510</v>
      </c>
      <c r="F43" s="38" t="s">
        <v>14</v>
      </c>
      <c r="G43" s="39">
        <v>561</v>
      </c>
      <c r="I43" s="38" t="s">
        <v>201</v>
      </c>
      <c r="J43" s="39">
        <v>5760</v>
      </c>
    </row>
    <row r="44" spans="1:10" ht="13.8" thickBot="1">
      <c r="A44" s="39"/>
      <c r="B44" s="40" t="s">
        <v>98</v>
      </c>
      <c r="C44" s="36">
        <v>1510</v>
      </c>
      <c r="F44" s="38" t="s">
        <v>4</v>
      </c>
      <c r="G44" s="39">
        <v>561</v>
      </c>
      <c r="I44" s="38" t="s">
        <v>81</v>
      </c>
      <c r="J44" s="39">
        <v>1340</v>
      </c>
    </row>
    <row r="45" spans="1:10">
      <c r="A45" s="39"/>
      <c r="B45" s="518" t="s">
        <v>120</v>
      </c>
      <c r="C45" s="519"/>
      <c r="F45" s="65" t="s">
        <v>8</v>
      </c>
      <c r="G45" s="39">
        <v>561</v>
      </c>
      <c r="I45" s="38" t="s">
        <v>87</v>
      </c>
      <c r="J45" s="39">
        <v>7990</v>
      </c>
    </row>
    <row r="46" spans="1:10" ht="13.8" thickBot="1">
      <c r="A46" s="39"/>
      <c r="B46" s="54" t="s">
        <v>121</v>
      </c>
      <c r="C46" s="39"/>
      <c r="F46" s="38" t="s">
        <v>106</v>
      </c>
      <c r="G46" s="39">
        <v>561</v>
      </c>
      <c r="I46" s="38" t="s">
        <v>117</v>
      </c>
      <c r="J46" s="39">
        <v>4670</v>
      </c>
    </row>
    <row r="47" spans="1:10">
      <c r="A47" s="39"/>
      <c r="B47" s="48" t="s">
        <v>110</v>
      </c>
      <c r="C47" s="39">
        <v>5960</v>
      </c>
      <c r="F47" s="38" t="s">
        <v>107</v>
      </c>
      <c r="G47" s="39">
        <v>561</v>
      </c>
      <c r="I47" s="74" t="s">
        <v>203</v>
      </c>
      <c r="J47" s="75"/>
    </row>
    <row r="48" spans="1:10">
      <c r="A48" s="39"/>
      <c r="B48" s="48" t="s">
        <v>122</v>
      </c>
      <c r="C48" s="39">
        <v>5960</v>
      </c>
      <c r="F48" s="38" t="s">
        <v>91</v>
      </c>
      <c r="G48" s="39">
        <v>9310</v>
      </c>
      <c r="I48" s="38" t="s">
        <v>78</v>
      </c>
      <c r="J48" s="39">
        <v>1320</v>
      </c>
    </row>
    <row r="49" spans="1:10">
      <c r="A49" s="39"/>
      <c r="B49" s="48" t="s">
        <v>95</v>
      </c>
      <c r="C49" s="39">
        <v>74600</v>
      </c>
      <c r="F49" s="38" t="s">
        <v>5</v>
      </c>
      <c r="G49" s="39">
        <v>281</v>
      </c>
      <c r="I49" s="38" t="s">
        <v>77</v>
      </c>
      <c r="J49" s="39">
        <v>1320</v>
      </c>
    </row>
    <row r="50" spans="1:10">
      <c r="A50" s="39"/>
      <c r="B50" s="48" t="s">
        <v>96</v>
      </c>
      <c r="C50" s="39">
        <v>74600</v>
      </c>
      <c r="F50" s="38" t="s">
        <v>61</v>
      </c>
      <c r="G50" s="39">
        <v>281</v>
      </c>
      <c r="I50" s="38" t="s">
        <v>86</v>
      </c>
      <c r="J50" s="39">
        <v>1320</v>
      </c>
    </row>
    <row r="51" spans="1:10" ht="13.8" thickBot="1">
      <c r="A51" s="39"/>
      <c r="B51" s="48" t="s">
        <v>97</v>
      </c>
      <c r="C51" s="39">
        <v>3190</v>
      </c>
      <c r="F51" s="40" t="s">
        <v>13</v>
      </c>
      <c r="G51" s="63">
        <v>2810</v>
      </c>
      <c r="I51" s="38" t="s">
        <v>88</v>
      </c>
      <c r="J51" s="39">
        <v>1320</v>
      </c>
    </row>
    <row r="52" spans="1:10">
      <c r="A52" s="39"/>
      <c r="B52" s="48" t="s">
        <v>109</v>
      </c>
      <c r="C52" s="39">
        <v>5960</v>
      </c>
      <c r="F52" s="520" t="s">
        <v>172</v>
      </c>
      <c r="G52" s="521"/>
      <c r="I52" s="38" t="s">
        <v>89</v>
      </c>
      <c r="J52" s="39">
        <v>1320</v>
      </c>
    </row>
    <row r="53" spans="1:10">
      <c r="A53" s="39"/>
      <c r="B53" s="48" t="s">
        <v>100</v>
      </c>
      <c r="C53" s="39">
        <v>5960</v>
      </c>
      <c r="F53" s="38" t="s">
        <v>114</v>
      </c>
      <c r="G53" s="39"/>
      <c r="I53" s="38" t="s">
        <v>49</v>
      </c>
      <c r="J53" s="39">
        <v>1320</v>
      </c>
    </row>
    <row r="54" spans="1:10">
      <c r="A54" s="39"/>
      <c r="B54" s="58" t="s">
        <v>123</v>
      </c>
      <c r="C54" s="59">
        <v>5960</v>
      </c>
      <c r="F54" s="38" t="s">
        <v>113</v>
      </c>
      <c r="G54" s="39"/>
      <c r="I54" s="38" t="s">
        <v>55</v>
      </c>
      <c r="J54" s="39">
        <v>1320</v>
      </c>
    </row>
    <row r="55" spans="1:10">
      <c r="A55" s="39"/>
      <c r="B55" s="48" t="s">
        <v>124</v>
      </c>
      <c r="C55" s="39"/>
      <c r="F55" s="38" t="s">
        <v>108</v>
      </c>
      <c r="G55" s="39"/>
      <c r="I55" s="38" t="s">
        <v>67</v>
      </c>
      <c r="J55" s="39">
        <v>1320</v>
      </c>
    </row>
    <row r="56" spans="1:10">
      <c r="A56" s="39"/>
      <c r="B56" s="48" t="s">
        <v>125</v>
      </c>
      <c r="C56" s="39"/>
      <c r="F56" s="38" t="s">
        <v>60</v>
      </c>
      <c r="G56" s="39"/>
      <c r="I56" s="66" t="s">
        <v>4</v>
      </c>
      <c r="J56" s="39">
        <v>1320</v>
      </c>
    </row>
    <row r="57" spans="1:10">
      <c r="A57" s="39"/>
      <c r="B57" s="48" t="s">
        <v>126</v>
      </c>
      <c r="C57" s="39"/>
      <c r="F57" s="38" t="s">
        <v>109</v>
      </c>
      <c r="G57" s="39"/>
      <c r="I57" s="38" t="s">
        <v>8</v>
      </c>
      <c r="J57" s="39">
        <v>1320</v>
      </c>
    </row>
    <row r="58" spans="1:10">
      <c r="A58" s="39"/>
      <c r="B58" s="48" t="s">
        <v>127</v>
      </c>
      <c r="C58" s="39"/>
      <c r="F58" s="38" t="s">
        <v>62</v>
      </c>
      <c r="G58" s="39"/>
      <c r="I58" s="38" t="s">
        <v>66</v>
      </c>
      <c r="J58" s="39">
        <v>1320</v>
      </c>
    </row>
    <row r="59" spans="1:10">
      <c r="A59" s="39"/>
      <c r="B59" s="48" t="s">
        <v>128</v>
      </c>
      <c r="C59" s="39"/>
      <c r="F59" s="38" t="s">
        <v>100</v>
      </c>
      <c r="G59" s="39"/>
      <c r="I59" s="38" t="s">
        <v>51</v>
      </c>
      <c r="J59" s="39">
        <v>1320</v>
      </c>
    </row>
    <row r="60" spans="1:10" ht="13.8" thickBot="1">
      <c r="A60" s="39"/>
      <c r="B60" s="41" t="s">
        <v>129</v>
      </c>
      <c r="C60" s="35"/>
      <c r="F60" s="38" t="s">
        <v>101</v>
      </c>
      <c r="G60" s="39"/>
      <c r="I60" s="40" t="s">
        <v>6</v>
      </c>
      <c r="J60" s="64">
        <v>1320</v>
      </c>
    </row>
    <row r="61" spans="1:10">
      <c r="A61" s="39"/>
      <c r="B61" s="518" t="s">
        <v>131</v>
      </c>
      <c r="C61" s="519"/>
      <c r="F61" s="38" t="s">
        <v>77</v>
      </c>
      <c r="G61" s="39"/>
      <c r="I61" s="528" t="s">
        <v>206</v>
      </c>
      <c r="J61" s="529"/>
    </row>
    <row r="62" spans="1:10">
      <c r="A62" s="39"/>
      <c r="B62" s="54" t="s">
        <v>121</v>
      </c>
      <c r="C62" s="39"/>
      <c r="F62" s="65" t="s">
        <v>115</v>
      </c>
      <c r="G62" s="39"/>
      <c r="I62" s="38" t="s">
        <v>78</v>
      </c>
      <c r="J62" s="39"/>
    </row>
    <row r="63" spans="1:10">
      <c r="A63" s="39"/>
      <c r="B63" s="48" t="s">
        <v>110</v>
      </c>
      <c r="C63" s="39">
        <v>5960</v>
      </c>
      <c r="F63" s="65" t="s">
        <v>102</v>
      </c>
      <c r="G63" s="39"/>
      <c r="I63" s="38" t="s">
        <v>77</v>
      </c>
      <c r="J63" s="39"/>
    </row>
    <row r="64" spans="1:10">
      <c r="A64" s="39"/>
      <c r="B64" s="48" t="s">
        <v>122</v>
      </c>
      <c r="C64" s="39">
        <v>5960</v>
      </c>
      <c r="F64" s="65" t="s">
        <v>103</v>
      </c>
      <c r="G64" s="39"/>
      <c r="I64" s="38" t="s">
        <v>86</v>
      </c>
      <c r="J64" s="39"/>
    </row>
    <row r="65" spans="1:10">
      <c r="A65" s="39"/>
      <c r="B65" s="48" t="s">
        <v>95</v>
      </c>
      <c r="C65" s="39">
        <v>74600</v>
      </c>
      <c r="F65" s="65" t="s">
        <v>105</v>
      </c>
      <c r="G65" s="39"/>
      <c r="I65" s="38" t="s">
        <v>88</v>
      </c>
      <c r="J65" s="39"/>
    </row>
    <row r="66" spans="1:10">
      <c r="A66" s="39"/>
      <c r="B66" s="48" t="s">
        <v>96</v>
      </c>
      <c r="C66" s="39">
        <v>74600</v>
      </c>
      <c r="F66" s="38" t="s">
        <v>14</v>
      </c>
      <c r="G66" s="39"/>
      <c r="I66" s="38" t="s">
        <v>89</v>
      </c>
      <c r="J66" s="39"/>
    </row>
    <row r="67" spans="1:10">
      <c r="A67" s="39"/>
      <c r="B67" s="48" t="s">
        <v>97</v>
      </c>
      <c r="C67" s="39">
        <v>3190</v>
      </c>
      <c r="F67" s="66" t="s">
        <v>4</v>
      </c>
      <c r="G67" s="39"/>
      <c r="I67" s="38" t="s">
        <v>90</v>
      </c>
      <c r="J67" s="39"/>
    </row>
    <row r="68" spans="1:10">
      <c r="A68" s="39"/>
      <c r="B68" s="48" t="s">
        <v>109</v>
      </c>
      <c r="C68" s="39">
        <v>5960</v>
      </c>
      <c r="F68" s="38" t="s">
        <v>8</v>
      </c>
      <c r="G68" s="39"/>
      <c r="I68" s="38" t="s">
        <v>67</v>
      </c>
      <c r="J68" s="39"/>
    </row>
    <row r="69" spans="1:10">
      <c r="A69" s="39"/>
      <c r="B69" s="48" t="s">
        <v>100</v>
      </c>
      <c r="C69" s="39">
        <v>5960</v>
      </c>
      <c r="F69" s="38" t="s">
        <v>5</v>
      </c>
      <c r="G69" s="39"/>
      <c r="I69" s="66" t="s">
        <v>4</v>
      </c>
      <c r="J69" s="39"/>
    </row>
    <row r="70" spans="1:10">
      <c r="A70" s="39"/>
      <c r="B70" s="48" t="s">
        <v>123</v>
      </c>
      <c r="C70" s="39">
        <v>5960</v>
      </c>
      <c r="F70" s="38" t="s">
        <v>63</v>
      </c>
      <c r="G70" s="39"/>
      <c r="I70" s="38" t="s">
        <v>91</v>
      </c>
      <c r="J70" s="39"/>
    </row>
    <row r="71" spans="1:10">
      <c r="A71" s="39"/>
      <c r="B71" s="56" t="s">
        <v>132</v>
      </c>
      <c r="C71" s="57"/>
      <c r="F71" s="38" t="s">
        <v>13</v>
      </c>
      <c r="G71" s="39"/>
      <c r="I71" s="38" t="s">
        <v>8</v>
      </c>
      <c r="J71" s="39"/>
    </row>
    <row r="72" spans="1:10">
      <c r="A72" s="39"/>
      <c r="B72" s="60" t="s">
        <v>133</v>
      </c>
      <c r="C72" s="39"/>
      <c r="F72" s="38" t="s">
        <v>106</v>
      </c>
      <c r="G72" s="39"/>
      <c r="I72" s="38" t="s">
        <v>93</v>
      </c>
      <c r="J72" s="39"/>
    </row>
    <row r="73" spans="1:10">
      <c r="A73" s="39"/>
      <c r="B73" s="60" t="s">
        <v>134</v>
      </c>
      <c r="C73" s="39"/>
      <c r="F73" s="38" t="s">
        <v>107</v>
      </c>
      <c r="G73" s="39"/>
      <c r="I73" s="38" t="s">
        <v>82</v>
      </c>
      <c r="J73" s="39"/>
    </row>
    <row r="74" spans="1:10">
      <c r="A74" s="39"/>
      <c r="B74" s="60" t="s">
        <v>135</v>
      </c>
      <c r="C74" s="39"/>
      <c r="F74" s="76" t="s">
        <v>173</v>
      </c>
      <c r="G74" s="39"/>
      <c r="I74" s="530" t="s">
        <v>161</v>
      </c>
      <c r="J74" s="531"/>
    </row>
    <row r="75" spans="1:10">
      <c r="A75" s="39"/>
      <c r="B75" s="60" t="s">
        <v>136</v>
      </c>
      <c r="C75" s="39"/>
      <c r="F75" s="38" t="s">
        <v>174</v>
      </c>
      <c r="G75" s="39"/>
      <c r="I75" s="77" t="s">
        <v>207</v>
      </c>
      <c r="J75" s="39"/>
    </row>
    <row r="76" spans="1:10">
      <c r="A76" s="39"/>
      <c r="B76" s="60" t="s">
        <v>137</v>
      </c>
      <c r="C76" s="39"/>
      <c r="F76" s="38" t="s">
        <v>175</v>
      </c>
      <c r="G76" s="39"/>
      <c r="I76" s="77" t="s">
        <v>208</v>
      </c>
      <c r="J76" s="39"/>
    </row>
    <row r="77" spans="1:10">
      <c r="A77" s="39"/>
      <c r="B77" s="60" t="s">
        <v>138</v>
      </c>
      <c r="C77" s="39"/>
      <c r="F77" s="38" t="s">
        <v>176</v>
      </c>
      <c r="G77" s="39"/>
      <c r="I77" s="77" t="s">
        <v>209</v>
      </c>
      <c r="J77" s="39"/>
    </row>
    <row r="78" spans="1:10">
      <c r="A78" s="39"/>
      <c r="B78" s="60" t="s">
        <v>139</v>
      </c>
      <c r="C78" s="39"/>
      <c r="F78" s="38" t="s">
        <v>177</v>
      </c>
      <c r="G78" s="39"/>
      <c r="I78" s="77" t="s">
        <v>163</v>
      </c>
      <c r="J78" s="39"/>
    </row>
    <row r="79" spans="1:10" ht="13.8" thickBot="1">
      <c r="A79" s="39"/>
      <c r="B79" s="61" t="s">
        <v>140</v>
      </c>
      <c r="C79" s="36"/>
      <c r="F79" s="38" t="s">
        <v>178</v>
      </c>
      <c r="G79" s="39"/>
      <c r="I79" s="78" t="s">
        <v>165</v>
      </c>
      <c r="J79" s="64"/>
    </row>
    <row r="80" spans="1:10">
      <c r="A80" s="39"/>
      <c r="B80" s="518" t="s">
        <v>158</v>
      </c>
      <c r="C80" s="519"/>
      <c r="F80" s="71" t="s">
        <v>31</v>
      </c>
      <c r="G80" s="72"/>
    </row>
    <row r="81" spans="1:7">
      <c r="A81" s="39"/>
      <c r="B81" s="54" t="s">
        <v>121</v>
      </c>
      <c r="C81" s="39"/>
      <c r="D81" s="70" t="s">
        <v>159</v>
      </c>
      <c r="F81" s="67" t="s">
        <v>27</v>
      </c>
      <c r="G81" s="39"/>
    </row>
    <row r="82" spans="1:7" s="22" customFormat="1">
      <c r="A82" s="39"/>
      <c r="B82" s="48" t="s">
        <v>77</v>
      </c>
      <c r="C82" s="39">
        <v>5960</v>
      </c>
      <c r="D82" s="22" t="s">
        <v>145</v>
      </c>
      <c r="E82"/>
      <c r="F82" s="38" t="s">
        <v>28</v>
      </c>
      <c r="G82" s="39"/>
    </row>
    <row r="83" spans="1:7" ht="13.8" thickBot="1">
      <c r="A83" s="39"/>
      <c r="B83" s="49" t="s">
        <v>112</v>
      </c>
      <c r="C83" s="39">
        <v>5960</v>
      </c>
      <c r="D83" s="22" t="s">
        <v>17</v>
      </c>
      <c r="F83" s="73" t="s">
        <v>29</v>
      </c>
      <c r="G83" s="64"/>
    </row>
    <row r="84" spans="1:7">
      <c r="A84" s="39"/>
      <c r="B84" s="49" t="s">
        <v>102</v>
      </c>
      <c r="C84" s="39">
        <v>74600</v>
      </c>
      <c r="D84" s="70" t="s">
        <v>159</v>
      </c>
    </row>
    <row r="85" spans="1:7">
      <c r="A85" s="39"/>
      <c r="B85" s="49" t="s">
        <v>103</v>
      </c>
      <c r="C85" s="39">
        <v>74600</v>
      </c>
      <c r="D85" t="s">
        <v>162</v>
      </c>
    </row>
    <row r="86" spans="1:7">
      <c r="A86" s="39"/>
      <c r="B86" s="49" t="s">
        <v>104</v>
      </c>
      <c r="C86" s="39">
        <v>3190</v>
      </c>
      <c r="D86" t="s">
        <v>163</v>
      </c>
    </row>
    <row r="87" spans="1:7">
      <c r="A87" s="39"/>
      <c r="B87" s="49" t="s">
        <v>105</v>
      </c>
      <c r="C87" s="39">
        <v>5960</v>
      </c>
      <c r="D87" t="s">
        <v>164</v>
      </c>
    </row>
    <row r="88" spans="1:7">
      <c r="A88" s="39"/>
      <c r="B88" s="48" t="s">
        <v>106</v>
      </c>
      <c r="C88" s="39">
        <v>5960</v>
      </c>
      <c r="D88" t="s">
        <v>165</v>
      </c>
    </row>
    <row r="89" spans="1:7" s="22" customFormat="1">
      <c r="A89" s="39"/>
      <c r="B89" s="62" t="s">
        <v>166</v>
      </c>
      <c r="C89" s="57"/>
      <c r="E89"/>
    </row>
    <row r="90" spans="1:7">
      <c r="A90" s="39"/>
      <c r="B90" s="38" t="s">
        <v>110</v>
      </c>
      <c r="C90" s="39"/>
    </row>
    <row r="91" spans="1:7">
      <c r="A91" s="39"/>
      <c r="B91" s="38" t="s">
        <v>122</v>
      </c>
      <c r="C91" s="39"/>
    </row>
    <row r="92" spans="1:7">
      <c r="A92" s="39"/>
      <c r="B92" s="38" t="s">
        <v>95</v>
      </c>
      <c r="C92" s="39"/>
    </row>
    <row r="93" spans="1:7">
      <c r="A93" s="39"/>
      <c r="B93" s="38" t="s">
        <v>96</v>
      </c>
      <c r="C93" s="39"/>
    </row>
    <row r="94" spans="1:7">
      <c r="A94" s="39"/>
      <c r="B94" s="38" t="s">
        <v>97</v>
      </c>
      <c r="C94" s="39"/>
    </row>
    <row r="95" spans="1:7">
      <c r="A95" s="39"/>
      <c r="B95" s="38" t="s">
        <v>109</v>
      </c>
      <c r="C95" s="39"/>
    </row>
    <row r="96" spans="1:7" ht="13.8" thickBot="1">
      <c r="A96" s="39"/>
      <c r="B96" s="41" t="s">
        <v>100</v>
      </c>
      <c r="C96" s="36"/>
    </row>
    <row r="97" spans="1:2">
      <c r="A97" s="38"/>
      <c r="B97" s="49"/>
    </row>
    <row r="98" spans="1:2">
      <c r="A98" s="38"/>
      <c r="B98" s="49"/>
    </row>
    <row r="99" spans="1:2">
      <c r="A99" s="38"/>
      <c r="B99" s="49"/>
    </row>
    <row r="100" spans="1:2">
      <c r="A100" s="38"/>
    </row>
    <row r="101" spans="1:2">
      <c r="A101" s="38"/>
      <c r="B101" s="48"/>
    </row>
  </sheetData>
  <sheetProtection algorithmName="SHA-512" hashValue="wJLe9CIFWwNeaxjmMhlIW7zzbdPVYw9c+/g2KZoa4/kZpsKVhlp4pp5Xy3O9qw1wJy+6fiKhG0vIAqRrOfV0Hg==" saltValue="+qVA6J4P02tK1Z4zjZ1uQw==" spinCount="100000" sheet="1" objects="1" scenarios="1"/>
  <mergeCells count="11">
    <mergeCell ref="I5:J5"/>
    <mergeCell ref="B61:C61"/>
    <mergeCell ref="B80:C80"/>
    <mergeCell ref="F52:G52"/>
    <mergeCell ref="F29:G29"/>
    <mergeCell ref="F5:G5"/>
    <mergeCell ref="B5:C5"/>
    <mergeCell ref="B25:C25"/>
    <mergeCell ref="B45:C45"/>
    <mergeCell ref="I61:J61"/>
    <mergeCell ref="I74:J74"/>
  </mergeCells>
  <phoneticPr fontId="1"/>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P26"/>
  <sheetViews>
    <sheetView showGridLines="0" view="pageBreakPreview" zoomScaleNormal="90" zoomScaleSheetLayoutView="100" workbookViewId="0"/>
  </sheetViews>
  <sheetFormatPr defaultColWidth="9" defaultRowHeight="12"/>
  <cols>
    <col min="1" max="1" width="12.44140625" style="3" customWidth="1"/>
    <col min="2" max="2" width="8" style="3" bestFit="1" customWidth="1"/>
    <col min="3" max="3" width="8.109375" style="3" bestFit="1" customWidth="1"/>
    <col min="4" max="4" width="8" style="11" bestFit="1" customWidth="1"/>
    <col min="5" max="5" width="42" style="3" customWidth="1"/>
    <col min="6" max="6" width="6.6640625" style="3" customWidth="1"/>
    <col min="7" max="7" width="11.44140625" style="3" customWidth="1"/>
    <col min="8" max="8" width="6.6640625" style="3" customWidth="1"/>
    <col min="9" max="9" width="11.88671875" style="3" customWidth="1"/>
    <col min="10" max="10" width="17.21875" style="3" customWidth="1"/>
    <col min="11" max="11" width="22.77734375" style="3" customWidth="1"/>
    <col min="12" max="12" width="8.6640625" style="3" customWidth="1"/>
    <col min="13" max="13" width="15.77734375" style="3" customWidth="1"/>
    <col min="14" max="14" width="18.88671875" style="3" customWidth="1"/>
    <col min="15" max="15" width="15" style="3" customWidth="1"/>
    <col min="16" max="16" width="33.21875" style="3" customWidth="1"/>
    <col min="17" max="17" width="4.88671875" style="3" customWidth="1"/>
    <col min="18" max="16384" width="9" style="3"/>
  </cols>
  <sheetData>
    <row r="1" spans="1:16" s="1" customFormat="1" ht="33" customHeight="1">
      <c r="A1" s="31" t="str">
        <f>触らない・消さない!A1</f>
        <v>令和９年度 大阪府介護施設等の整備に関する事業に係る所要額調査　※黄色部分に必要事項を入力ください。</v>
      </c>
      <c r="B1" s="17"/>
      <c r="C1" s="17"/>
      <c r="L1" s="37" t="s">
        <v>142</v>
      </c>
      <c r="M1" s="143" t="s">
        <v>213</v>
      </c>
      <c r="N1" s="43" t="s">
        <v>141</v>
      </c>
      <c r="O1" s="8"/>
    </row>
    <row r="2" spans="1:16" s="18" customFormat="1" ht="20.100000000000001" customHeight="1">
      <c r="A2" s="81" t="str">
        <f>触らない・消さない!A2</f>
        <v>※事業量を把握するためのものであり、予算を約束できるものではありません</v>
      </c>
      <c r="B2" s="82"/>
      <c r="C2" s="82"/>
      <c r="D2" s="82"/>
      <c r="E2" s="82"/>
      <c r="F2" s="82"/>
      <c r="G2" s="82"/>
      <c r="H2" s="82"/>
      <c r="I2" s="82"/>
      <c r="J2" s="82"/>
      <c r="K2" s="82"/>
      <c r="L2" s="82"/>
      <c r="M2" s="82"/>
      <c r="N2" s="82"/>
      <c r="O2" s="82"/>
      <c r="P2" s="82"/>
    </row>
    <row r="3" spans="1:16" s="1" customFormat="1" ht="20.100000000000001" customHeight="1">
      <c r="A3" s="81" t="str">
        <f>触らない・消さない!A3</f>
        <v>※確実性の高いものを記載ください。</v>
      </c>
      <c r="B3" s="80"/>
      <c r="C3" s="80"/>
      <c r="D3" s="80"/>
      <c r="E3" s="80"/>
      <c r="F3" s="80"/>
      <c r="G3" s="80"/>
      <c r="H3" s="80"/>
      <c r="I3" s="80"/>
      <c r="J3" s="80"/>
      <c r="K3" s="80"/>
      <c r="L3" s="80"/>
      <c r="M3" s="80"/>
      <c r="N3" s="80"/>
      <c r="O3" s="80"/>
      <c r="P3" s="80"/>
    </row>
    <row r="4" spans="1:16" s="1" customFormat="1" ht="19.8" customHeight="1">
      <c r="A4" s="23" t="str">
        <f>"【"&amp;触らない・消さない!B5&amp;"】"</f>
        <v>【施設整備】</v>
      </c>
      <c r="D4" s="10"/>
      <c r="E4" s="4"/>
      <c r="O4" s="9"/>
      <c r="P4" s="2"/>
    </row>
    <row r="5" spans="1:16" s="14" customFormat="1" ht="19.8" customHeight="1" thickBot="1">
      <c r="B5" s="19"/>
      <c r="C5" s="19"/>
      <c r="D5" s="15"/>
      <c r="O5" s="16"/>
    </row>
    <row r="6" spans="1:16" s="13" customFormat="1" ht="15" thickBot="1">
      <c r="A6" s="87"/>
      <c r="B6" s="87"/>
      <c r="C6" s="97" t="str">
        <f>触らない・消さない!D6</f>
        <v>10期</v>
      </c>
      <c r="D6" s="98" t="str">
        <f>触らない・消さない!D8</f>
        <v>R９</v>
      </c>
      <c r="E6" s="87"/>
      <c r="F6" s="87"/>
      <c r="G6" s="99" t="s">
        <v>157</v>
      </c>
      <c r="H6" s="87"/>
      <c r="I6" s="87"/>
      <c r="J6" s="87"/>
      <c r="K6" s="87"/>
      <c r="L6" s="501" t="s">
        <v>143</v>
      </c>
      <c r="M6" s="502"/>
      <c r="N6" s="87"/>
      <c r="O6" s="87"/>
      <c r="P6" s="87"/>
    </row>
    <row r="7" spans="1:16" s="13" customFormat="1" ht="48.6" thickBot="1">
      <c r="A7" s="189" t="s">
        <v>218</v>
      </c>
      <c r="B7" s="190" t="s">
        <v>34</v>
      </c>
      <c r="C7" s="191" t="s">
        <v>148</v>
      </c>
      <c r="D7" s="191" t="s">
        <v>147</v>
      </c>
      <c r="E7" s="190" t="s">
        <v>7</v>
      </c>
      <c r="F7" s="101" t="s">
        <v>32</v>
      </c>
      <c r="G7" s="488" t="s">
        <v>170</v>
      </c>
      <c r="H7" s="101" t="s">
        <v>12</v>
      </c>
      <c r="I7" s="86" t="s">
        <v>216</v>
      </c>
      <c r="J7" s="86" t="s">
        <v>219</v>
      </c>
      <c r="K7" s="101" t="s">
        <v>23</v>
      </c>
      <c r="L7" s="103" t="s">
        <v>58</v>
      </c>
      <c r="M7" s="104" t="s">
        <v>33</v>
      </c>
      <c r="N7" s="105" t="s">
        <v>144</v>
      </c>
      <c r="O7" s="101" t="s">
        <v>24</v>
      </c>
      <c r="P7" s="106" t="s">
        <v>56</v>
      </c>
    </row>
    <row r="8" spans="1:16" s="12" customFormat="1" ht="21.9" customHeight="1">
      <c r="A8" s="187" t="str">
        <f>IF(テーブル1[[#This Row],[施設種別]]="","",M1)</f>
        <v/>
      </c>
      <c r="B8" s="127"/>
      <c r="C8" s="128"/>
      <c r="D8" s="128"/>
      <c r="E8" s="188"/>
      <c r="F8" s="110"/>
      <c r="G8" s="111"/>
      <c r="H8" s="112"/>
      <c r="I8" s="89" t="str">
        <f>_xlfn.XLOOKUP(テーブル1[[#This Row],[施設種別]],触らない・消さない!$B$6:$B$24,触らない・消さない!$C$6:$C$24,"")</f>
        <v/>
      </c>
      <c r="J8" s="90" t="str">
        <f>IF(テーブル1[[#This Row],[単価
※自動入力]]="","",G8*I8*IF(H8="○",1.05,1))</f>
        <v/>
      </c>
      <c r="K8" s="112"/>
      <c r="L8" s="113"/>
      <c r="M8" s="114"/>
      <c r="N8" s="115"/>
      <c r="O8" s="115"/>
      <c r="P8" s="116"/>
    </row>
    <row r="9" spans="1:16" s="12" customFormat="1" ht="21.9" customHeight="1">
      <c r="A9" s="88" t="str">
        <f>IF(テーブル1[[#This Row],[施設種別]]="","",$M$1)</f>
        <v/>
      </c>
      <c r="B9" s="107"/>
      <c r="C9" s="108"/>
      <c r="D9" s="108"/>
      <c r="E9" s="109"/>
      <c r="F9" s="117"/>
      <c r="G9" s="107"/>
      <c r="H9" s="118"/>
      <c r="I9" s="91" t="str">
        <f>_xlfn.XLOOKUP(テーブル1[[#This Row],[施設種別]],触らない・消さない!$B$6:$B$24,触らない・消さない!$C$6:$C$24,"")</f>
        <v/>
      </c>
      <c r="J9" s="92" t="str">
        <f>IF(テーブル1[[#This Row],[単価
※自動入力]]="","",G9*I9*IF(H9="○",1.05,1))</f>
        <v/>
      </c>
      <c r="K9" s="118"/>
      <c r="L9" s="119"/>
      <c r="M9" s="120"/>
      <c r="N9" s="121"/>
      <c r="O9" s="121"/>
      <c r="P9" s="122"/>
    </row>
    <row r="10" spans="1:16" s="12" customFormat="1" ht="21.9" customHeight="1">
      <c r="A10" s="88" t="str">
        <f>IF(テーブル1[[#This Row],[施設種別]]="","",$M$1)</f>
        <v/>
      </c>
      <c r="B10" s="107"/>
      <c r="C10" s="108"/>
      <c r="D10" s="108"/>
      <c r="E10" s="109"/>
      <c r="F10" s="117"/>
      <c r="G10" s="107"/>
      <c r="H10" s="118"/>
      <c r="I10" s="91" t="str">
        <f>_xlfn.XLOOKUP(テーブル1[[#This Row],[施設種別]],触らない・消さない!$B$6:$B$24,触らない・消さない!$C$6:$C$24,"")</f>
        <v/>
      </c>
      <c r="J10" s="92" t="str">
        <f>IF(テーブル1[[#This Row],[単価
※自動入力]]="","",G10*I10*IF(H10="○",1.05,1))</f>
        <v/>
      </c>
      <c r="K10" s="118"/>
      <c r="L10" s="119"/>
      <c r="M10" s="120"/>
      <c r="N10" s="121"/>
      <c r="O10" s="121"/>
      <c r="P10" s="122"/>
    </row>
    <row r="11" spans="1:16" s="12" customFormat="1" ht="21.9" customHeight="1">
      <c r="A11" s="88" t="str">
        <f>IF(テーブル1[[#This Row],[施設種別]]="","",$M$1)</f>
        <v/>
      </c>
      <c r="B11" s="123"/>
      <c r="C11" s="124"/>
      <c r="D11" s="108"/>
      <c r="E11" s="109"/>
      <c r="F11" s="117"/>
      <c r="G11" s="107"/>
      <c r="H11" s="118"/>
      <c r="I11" s="91" t="str">
        <f>_xlfn.XLOOKUP(テーブル1[[#This Row],[施設種別]],触らない・消さない!$B$6:$B$24,触らない・消さない!$C$6:$C$24,"")</f>
        <v/>
      </c>
      <c r="J11" s="92" t="str">
        <f>IF(テーブル1[[#This Row],[単価
※自動入力]]="","",G11*I11*IF(H11="○",1.05,1))</f>
        <v/>
      </c>
      <c r="K11" s="125"/>
      <c r="L11" s="119"/>
      <c r="M11" s="120"/>
      <c r="N11" s="121"/>
      <c r="O11" s="121"/>
      <c r="P11" s="122"/>
    </row>
    <row r="12" spans="1:16" s="12" customFormat="1" ht="21.9" customHeight="1">
      <c r="A12" s="88" t="str">
        <f>IF(テーブル1[[#This Row],[施設種別]]="","",$M$1)</f>
        <v/>
      </c>
      <c r="B12" s="123"/>
      <c r="C12" s="124"/>
      <c r="D12" s="108"/>
      <c r="E12" s="109"/>
      <c r="F12" s="117"/>
      <c r="G12" s="107"/>
      <c r="H12" s="118"/>
      <c r="I12" s="91" t="str">
        <f>_xlfn.XLOOKUP(テーブル1[[#This Row],[施設種別]],触らない・消さない!$B$6:$B$24,触らない・消さない!$C$6:$C$24,"")</f>
        <v/>
      </c>
      <c r="J12" s="92" t="str">
        <f>IF(テーブル1[[#This Row],[単価
※自動入力]]="","",G12*I12*IF(H12="○",1.05,1))</f>
        <v/>
      </c>
      <c r="K12" s="125"/>
      <c r="L12" s="119"/>
      <c r="M12" s="120"/>
      <c r="N12" s="121"/>
      <c r="O12" s="121"/>
      <c r="P12" s="122"/>
    </row>
    <row r="13" spans="1:16" s="12" customFormat="1" ht="21.9" customHeight="1">
      <c r="A13" s="88" t="str">
        <f>IF(テーブル1[[#This Row],[施設種別]]="","",$M$1)</f>
        <v/>
      </c>
      <c r="B13" s="123"/>
      <c r="C13" s="124"/>
      <c r="D13" s="108"/>
      <c r="E13" s="109"/>
      <c r="F13" s="117"/>
      <c r="G13" s="107"/>
      <c r="H13" s="118"/>
      <c r="I13" s="91" t="str">
        <f>_xlfn.XLOOKUP(テーブル1[[#This Row],[施設種別]],触らない・消さない!$B$6:$B$24,触らない・消さない!$C$6:$C$24,"")</f>
        <v/>
      </c>
      <c r="J13" s="92" t="str">
        <f>IF(テーブル1[[#This Row],[単価
※自動入力]]="","",G13*I13*IF(H13="○",1.05,1))</f>
        <v/>
      </c>
      <c r="K13" s="125"/>
      <c r="L13" s="119"/>
      <c r="M13" s="120"/>
      <c r="N13" s="121"/>
      <c r="O13" s="121"/>
      <c r="P13" s="122"/>
    </row>
    <row r="14" spans="1:16" s="12" customFormat="1" ht="21.9" customHeight="1">
      <c r="A14" s="88" t="str">
        <f>IF(テーブル1[[#This Row],[施設種別]]="","",$M$1)</f>
        <v/>
      </c>
      <c r="B14" s="123"/>
      <c r="C14" s="124"/>
      <c r="D14" s="108"/>
      <c r="E14" s="109"/>
      <c r="F14" s="117"/>
      <c r="G14" s="107"/>
      <c r="H14" s="118"/>
      <c r="I14" s="91" t="str">
        <f>_xlfn.XLOOKUP(テーブル1[[#This Row],[施設種別]],触らない・消さない!$B$6:$B$24,触らない・消さない!$C$6:$C$24,"")</f>
        <v/>
      </c>
      <c r="J14" s="92" t="str">
        <f>IF(テーブル1[[#This Row],[単価
※自動入力]]="","",G14*I14*IF(H14="○",1.05,1))</f>
        <v/>
      </c>
      <c r="K14" s="125"/>
      <c r="L14" s="119"/>
      <c r="M14" s="120"/>
      <c r="N14" s="121"/>
      <c r="O14" s="121"/>
      <c r="P14" s="122"/>
    </row>
    <row r="15" spans="1:16" s="12" customFormat="1" ht="21.9" customHeight="1">
      <c r="A15" s="88" t="str">
        <f>IF(テーブル1[[#This Row],[施設種別]]="","",$M$1)</f>
        <v/>
      </c>
      <c r="B15" s="123"/>
      <c r="C15" s="124"/>
      <c r="D15" s="108"/>
      <c r="E15" s="109"/>
      <c r="F15" s="126"/>
      <c r="G15" s="126"/>
      <c r="H15" s="118"/>
      <c r="I15" s="91" t="str">
        <f>_xlfn.XLOOKUP(テーブル1[[#This Row],[施設種別]],触らない・消さない!$B$6:$B$24,触らない・消さない!$C$6:$C$24,"")</f>
        <v/>
      </c>
      <c r="J15" s="92" t="str">
        <f>IF(テーブル1[[#This Row],[単価
※自動入力]]="","",G15*I15*IF(H15="○",1.05,1))</f>
        <v/>
      </c>
      <c r="K15" s="125"/>
      <c r="L15" s="119"/>
      <c r="M15" s="120"/>
      <c r="N15" s="121"/>
      <c r="O15" s="121"/>
      <c r="P15" s="122"/>
    </row>
    <row r="16" spans="1:16" s="12" customFormat="1" ht="21.9" customHeight="1">
      <c r="A16" s="88" t="str">
        <f>IF(テーブル1[[#This Row],[施設種別]]="","",$M$1)</f>
        <v/>
      </c>
      <c r="B16" s="123"/>
      <c r="C16" s="124"/>
      <c r="D16" s="108"/>
      <c r="E16" s="109"/>
      <c r="F16" s="117"/>
      <c r="G16" s="127"/>
      <c r="H16" s="128"/>
      <c r="I16" s="93" t="str">
        <f>_xlfn.XLOOKUP(テーブル1[[#This Row],[施設種別]],触らない・消さない!$B$6:$B$24,触らない・消さない!$C$6:$C$24,"")</f>
        <v/>
      </c>
      <c r="J16" s="94" t="str">
        <f>IF(テーブル1[[#This Row],[単価
※自動入力]]="","",G16*I16*IF(H16="○",1.05,1))</f>
        <v/>
      </c>
      <c r="K16" s="129"/>
      <c r="L16" s="130"/>
      <c r="M16" s="131"/>
      <c r="N16" s="132"/>
      <c r="O16" s="132"/>
      <c r="P16" s="133"/>
    </row>
    <row r="17" spans="1:16" s="12" customFormat="1" ht="21.9" customHeight="1">
      <c r="A17" s="88" t="str">
        <f>IF(テーブル1[[#This Row],[施設種別]]="","",$M$1)</f>
        <v/>
      </c>
      <c r="B17" s="134"/>
      <c r="C17" s="135"/>
      <c r="D17" s="136"/>
      <c r="E17" s="137"/>
      <c r="F17" s="126"/>
      <c r="G17" s="126"/>
      <c r="H17" s="136"/>
      <c r="I17" s="95" t="str">
        <f>_xlfn.XLOOKUP(テーブル1[[#This Row],[施設種別]],触らない・消さない!$B$6:$B$24,触らない・消さない!$C$6:$C$24,"")</f>
        <v/>
      </c>
      <c r="J17" s="96" t="str">
        <f>IF(テーブル1[[#This Row],[単価
※自動入力]]="","",G17*I17*IF(H17="○",1.05,1))</f>
        <v/>
      </c>
      <c r="K17" s="138"/>
      <c r="L17" s="139"/>
      <c r="M17" s="140"/>
      <c r="N17" s="141"/>
      <c r="O17" s="141"/>
      <c r="P17" s="142"/>
    </row>
    <row r="18" spans="1:16" ht="35.25" customHeight="1">
      <c r="E18" s="34"/>
    </row>
    <row r="19" spans="1:16" ht="20.25" customHeight="1"/>
    <row r="20" spans="1:16" ht="20.25" customHeight="1"/>
    <row r="21" spans="1:16" ht="20.25" customHeight="1"/>
    <row r="22" spans="1:16" ht="20.25" customHeight="1"/>
    <row r="23" spans="1:16" ht="20.25" customHeight="1"/>
    <row r="24" spans="1:16" ht="20.25" customHeight="1"/>
    <row r="25" spans="1:16" ht="20.25" customHeight="1"/>
    <row r="26" spans="1:16" ht="20.25" customHeight="1"/>
  </sheetData>
  <mergeCells count="1">
    <mergeCell ref="L6:M6"/>
  </mergeCells>
  <phoneticPr fontId="1"/>
  <dataValidations count="2">
    <dataValidation type="list" allowBlank="1" showInputMessage="1" showErrorMessage="1" sqref="F8:F17" xr:uid="{00000000-0002-0000-0200-000000000000}">
      <formula1>"創設,改築,増床"</formula1>
    </dataValidation>
    <dataValidation type="list" allowBlank="1" showInputMessage="1" showErrorMessage="1" sqref="C8:D17" xr:uid="{00000000-0002-0000-0200-000001000000}">
      <formula1>"○,×"</formula1>
    </dataValidation>
  </dataValidations>
  <pageMargins left="0.51181102362204722" right="0.51181102362204722" top="0.55118110236220474" bottom="0" header="0.31496062992125984" footer="0.31496062992125984"/>
  <pageSetup paperSize="9" scale="55" fitToHeight="0"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触らない・消さない!$B$6:$B$24</xm:f>
          </x14:formula1>
          <xm:sqref>E8:E17</xm:sqref>
        </x14:dataValidation>
        <x14:dataValidation type="list" allowBlank="1" showInputMessage="1" showErrorMessage="1" xr:uid="{00000000-0002-0000-0200-000002000000}">
          <x14:formula1>
            <xm:f>触らない・消さない!$D$11:$D$12</xm:f>
          </x14:formula1>
          <xm:sqref>H8:H17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
  <sheetViews>
    <sheetView showGridLines="0" view="pageBreakPreview" zoomScaleNormal="90" zoomScaleSheetLayoutView="100" workbookViewId="0"/>
  </sheetViews>
  <sheetFormatPr defaultColWidth="9" defaultRowHeight="12"/>
  <cols>
    <col min="1" max="1" width="12.109375" style="3" customWidth="1"/>
    <col min="2" max="2" width="5.6640625" style="3" customWidth="1"/>
    <col min="3" max="3" width="8.33203125" style="3" bestFit="1" customWidth="1"/>
    <col min="4" max="4" width="10.21875" style="11" bestFit="1" customWidth="1"/>
    <col min="5" max="5" width="28.109375" style="46" customWidth="1"/>
    <col min="6" max="6" width="28.77734375" style="46" bestFit="1" customWidth="1"/>
    <col min="7" max="7" width="9.88671875" style="3" customWidth="1"/>
    <col min="8" max="8" width="11.6640625" style="3" customWidth="1"/>
    <col min="9" max="9" width="15.77734375" style="3" customWidth="1"/>
    <col min="10" max="10" width="20.6640625" style="3" customWidth="1"/>
    <col min="11" max="11" width="16.44140625" style="3" customWidth="1"/>
    <col min="12" max="12" width="15.109375" style="3" customWidth="1"/>
    <col min="13" max="13" width="15.44140625" style="3" bestFit="1" customWidth="1"/>
    <col min="14" max="14" width="17.109375" style="3" bestFit="1" customWidth="1"/>
    <col min="15" max="15" width="34.6640625" style="3" bestFit="1" customWidth="1"/>
    <col min="16" max="16" width="4.44140625" style="3" customWidth="1"/>
    <col min="17" max="16384" width="9" style="3"/>
  </cols>
  <sheetData>
    <row r="1" spans="1:15" s="1" customFormat="1" ht="33" customHeight="1">
      <c r="A1" s="31" t="str">
        <f>触らない・消さない!A1</f>
        <v>令和９年度 大阪府介護施設等の整備に関する事業に係る所要額調査　※黄色部分に必要事項を入力ください。</v>
      </c>
      <c r="B1" s="17"/>
      <c r="C1" s="17"/>
      <c r="E1" s="44"/>
      <c r="F1" s="44"/>
      <c r="J1" s="24"/>
      <c r="K1" s="37" t="s">
        <v>142</v>
      </c>
      <c r="L1" s="143" t="str">
        <f>【施設整備】!M1</f>
        <v>○○市</v>
      </c>
      <c r="M1" s="43" t="s">
        <v>141</v>
      </c>
    </row>
    <row r="2" spans="1:15" s="18" customFormat="1" ht="20.100000000000001" customHeight="1">
      <c r="A2" s="81" t="str">
        <f>触らない・消さない!A2</f>
        <v>※事業量を把握するためのものであり、予算を約束できるものではありません</v>
      </c>
      <c r="B2" s="33"/>
      <c r="C2" s="33"/>
      <c r="D2" s="33"/>
      <c r="E2" s="45"/>
      <c r="F2" s="45"/>
      <c r="G2" s="33"/>
      <c r="H2" s="33"/>
      <c r="I2" s="52"/>
      <c r="J2" s="33"/>
      <c r="K2" s="33"/>
      <c r="L2" s="33"/>
    </row>
    <row r="3" spans="1:15" s="1" customFormat="1" ht="20.100000000000001" customHeight="1">
      <c r="A3" s="81" t="str">
        <f>触らない・消さない!A3</f>
        <v>※確実性の高いものを記載ください。</v>
      </c>
      <c r="B3" s="33"/>
      <c r="C3" s="33"/>
      <c r="D3" s="33"/>
      <c r="E3" s="45"/>
      <c r="F3" s="45"/>
      <c r="G3" s="33"/>
      <c r="H3" s="33"/>
      <c r="I3" s="33"/>
      <c r="J3" s="33"/>
      <c r="K3" s="33"/>
      <c r="L3" s="33"/>
    </row>
    <row r="4" spans="1:15" s="1" customFormat="1" ht="19.2">
      <c r="A4" s="23" t="str">
        <f>"【"&amp;触らない・消さない!B25&amp;"】"&amp;"（地域密着型サービス等整備等助成事業）"</f>
        <v>【介護施設等の新規整備を条件に行う広域型施設の大規模修繕・耐震化整備】（地域密着型サービス等整備等助成事業）</v>
      </c>
      <c r="D4" s="10"/>
      <c r="E4" s="47"/>
      <c r="F4" s="44"/>
      <c r="K4" s="9"/>
      <c r="L4" s="2"/>
    </row>
    <row r="5" spans="1:15" s="1" customFormat="1" ht="16.8" thickBot="1">
      <c r="D5" s="10"/>
      <c r="E5" s="47"/>
      <c r="F5" s="44"/>
      <c r="K5" s="9"/>
      <c r="L5" s="2"/>
    </row>
    <row r="6" spans="1:15" s="13" customFormat="1" ht="15" thickBot="1">
      <c r="A6" s="177"/>
      <c r="B6" s="178"/>
      <c r="C6" s="178"/>
      <c r="D6" s="98" t="str">
        <f>触らない・消さない!D8</f>
        <v>R９</v>
      </c>
      <c r="E6" s="179"/>
      <c r="F6" s="510" t="s">
        <v>155</v>
      </c>
      <c r="G6" s="511"/>
      <c r="H6" s="180"/>
      <c r="I6" s="178"/>
      <c r="J6" s="178"/>
      <c r="K6" s="512" t="s">
        <v>73</v>
      </c>
      <c r="L6" s="513"/>
      <c r="M6" s="514" t="s">
        <v>156</v>
      </c>
      <c r="N6" s="515"/>
      <c r="O6" s="181"/>
    </row>
    <row r="7" spans="1:15" s="42" customFormat="1" ht="40.200000000000003" thickBot="1">
      <c r="A7" s="189" t="s">
        <v>218</v>
      </c>
      <c r="B7" s="148" t="s">
        <v>34</v>
      </c>
      <c r="C7" s="190" t="s">
        <v>72</v>
      </c>
      <c r="D7" s="191" t="s">
        <v>150</v>
      </c>
      <c r="E7" s="195" t="s">
        <v>151</v>
      </c>
      <c r="F7" s="146" t="s">
        <v>74</v>
      </c>
      <c r="G7" s="147" t="s">
        <v>75</v>
      </c>
      <c r="H7" s="86" t="s">
        <v>216</v>
      </c>
      <c r="I7" s="86" t="s">
        <v>219</v>
      </c>
      <c r="J7" s="148" t="s">
        <v>23</v>
      </c>
      <c r="K7" s="149" t="s">
        <v>152</v>
      </c>
      <c r="L7" s="150" t="s">
        <v>76</v>
      </c>
      <c r="M7" s="149" t="s">
        <v>153</v>
      </c>
      <c r="N7" s="150" t="s">
        <v>154</v>
      </c>
      <c r="O7" s="151" t="s">
        <v>56</v>
      </c>
    </row>
    <row r="8" spans="1:15" s="12" customFormat="1" ht="27" customHeight="1">
      <c r="A8" s="192" t="str">
        <f>IF(テーブル3[[#This Row],[施設種別]]="","",L1)</f>
        <v/>
      </c>
      <c r="B8" s="193"/>
      <c r="C8" s="158"/>
      <c r="D8" s="158"/>
      <c r="E8" s="194"/>
      <c r="F8" s="155"/>
      <c r="G8" s="156"/>
      <c r="H8" s="183" t="str">
        <f>_xlfn.XLOOKUP(テーブル3[[#This Row],[施設種別]],触らない・消さない!$B$40:$B$44,触らない・消さない!$C$40:$C$44,"")</f>
        <v/>
      </c>
      <c r="I8" s="184" t="str">
        <f>IF(テーブル3[[#This Row],[施設種別]]="","",テーブル3[[#This Row],[定員数]]*テーブル3[[#This Row],[単価
※自動入力]])</f>
        <v/>
      </c>
      <c r="J8" s="158"/>
      <c r="K8" s="159"/>
      <c r="L8" s="160"/>
      <c r="M8" s="161"/>
      <c r="N8" s="160"/>
      <c r="O8" s="161"/>
    </row>
    <row r="9" spans="1:15" s="12" customFormat="1" ht="27" customHeight="1">
      <c r="A9" s="182" t="str">
        <f>IF(テーブル3[[#This Row],[施設種別]]="","",L1)</f>
        <v/>
      </c>
      <c r="B9" s="152"/>
      <c r="C9" s="153"/>
      <c r="D9" s="153"/>
      <c r="E9" s="154"/>
      <c r="F9" s="162"/>
      <c r="G9" s="163"/>
      <c r="H9" s="183" t="str">
        <f>_xlfn.XLOOKUP(テーブル3[[#This Row],[施設種別]],触らない・消さない!$B$40:$B$44,触らない・消さない!$C$40:$C$44,"")</f>
        <v/>
      </c>
      <c r="I9" s="184" t="str">
        <f>IF(テーブル3[[#This Row],[施設種別]]="","",テーブル3[[#This Row],[定員数]]*テーブル3[[#This Row],[単価
※自動入力]])</f>
        <v/>
      </c>
      <c r="J9" s="164"/>
      <c r="K9" s="165"/>
      <c r="L9" s="166"/>
      <c r="M9" s="167"/>
      <c r="N9" s="166"/>
      <c r="O9" s="167"/>
    </row>
    <row r="10" spans="1:15" s="12" customFormat="1" ht="27" customHeight="1">
      <c r="A10" s="182" t="str">
        <f>IF(テーブル3[[#This Row],[施設種別]]="","",L1)</f>
        <v/>
      </c>
      <c r="B10" s="168"/>
      <c r="C10" s="169"/>
      <c r="D10" s="169"/>
      <c r="E10" s="170"/>
      <c r="F10" s="171"/>
      <c r="G10" s="172"/>
      <c r="H10" s="185" t="str">
        <f>_xlfn.XLOOKUP(テーブル3[[#This Row],[施設種別]],触らない・消さない!$B$40:$B$44,触らない・消さない!$C$40:$C$44,"")</f>
        <v/>
      </c>
      <c r="I10" s="186" t="str">
        <f>IF(テーブル3[[#This Row],[施設種別]]="","",テーブル3[[#This Row],[定員数]]*テーブル3[[#This Row],[単価
※自動入力]])</f>
        <v/>
      </c>
      <c r="J10" s="169"/>
      <c r="K10" s="174"/>
      <c r="L10" s="175"/>
      <c r="M10" s="176"/>
      <c r="N10" s="175"/>
      <c r="O10" s="176"/>
    </row>
    <row r="11" spans="1:15" ht="25.5" customHeight="1"/>
  </sheetData>
  <mergeCells count="3">
    <mergeCell ref="F6:G6"/>
    <mergeCell ref="K6:L6"/>
    <mergeCell ref="M6:N6"/>
  </mergeCells>
  <phoneticPr fontId="1"/>
  <dataValidations count="1">
    <dataValidation type="list" allowBlank="1" showInputMessage="1" showErrorMessage="1" sqref="C8:D10" xr:uid="{00000000-0002-0000-0300-000000000000}">
      <formula1>"○,×"</formula1>
    </dataValidation>
  </dataValidations>
  <pageMargins left="0.51181102362204722" right="0.51181102362204722" top="0.55118110236220474" bottom="0" header="0.31496062992125984" footer="0.31496062992125984"/>
  <pageSetup paperSize="9" scale="55" fitToHeight="0" orientation="landscape" cellComments="asDisplayed"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触らない・消さない!$B$27:$B$38</xm:f>
          </x14:formula1>
          <xm:sqref>E8:E10</xm:sqref>
        </x14:dataValidation>
        <x14:dataValidation type="list" allowBlank="1" showInputMessage="1" showErrorMessage="1" xr:uid="{00000000-0002-0000-0300-000002000000}">
          <x14:formula1>
            <xm:f>触らない・消さない!$B$40:$B$44</xm:f>
          </x14:formula1>
          <xm:sqref>F8:F10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1"/>
  <sheetViews>
    <sheetView showGridLines="0" view="pageBreakPreview" zoomScaleNormal="90" zoomScaleSheetLayoutView="100" workbookViewId="0">
      <selection activeCell="D7" sqref="D7"/>
    </sheetView>
  </sheetViews>
  <sheetFormatPr defaultColWidth="9" defaultRowHeight="12"/>
  <cols>
    <col min="1" max="1" width="11.33203125" style="3" customWidth="1"/>
    <col min="2" max="2" width="5.6640625" style="3" customWidth="1"/>
    <col min="3" max="3" width="7.88671875" style="11" customWidth="1"/>
    <col min="4" max="4" width="41.109375" style="3" customWidth="1"/>
    <col min="5" max="5" width="25.6640625" style="3" customWidth="1"/>
    <col min="6" max="6" width="24.77734375" style="3" bestFit="1" customWidth="1"/>
    <col min="7" max="7" width="16.109375" style="3" bestFit="1" customWidth="1"/>
    <col min="8" max="8" width="15.77734375" style="3" customWidth="1"/>
    <col min="9" max="9" width="20.6640625" style="3" customWidth="1"/>
    <col min="10" max="10" width="10.109375" style="3" customWidth="1"/>
    <col min="11" max="11" width="13.109375" style="3" customWidth="1"/>
    <col min="12" max="12" width="17.77734375" style="3" customWidth="1"/>
    <col min="13" max="13" width="15.5546875" style="3" customWidth="1"/>
    <col min="14" max="14" width="34.6640625" style="3" bestFit="1" customWidth="1"/>
    <col min="15" max="15" width="4.44140625" style="3" customWidth="1"/>
    <col min="16" max="16384" width="9" style="3"/>
  </cols>
  <sheetData>
    <row r="1" spans="1:14" s="1" customFormat="1" ht="33" customHeight="1">
      <c r="A1" s="31" t="str">
        <f>触らない・消さない!A1</f>
        <v>令和９年度 大阪府介護施設等の整備に関する事業に係る所要額調査　※黄色部分に必要事項を入力ください。</v>
      </c>
      <c r="B1" s="17"/>
      <c r="H1"/>
      <c r="I1"/>
      <c r="J1"/>
      <c r="K1" s="37" t="s">
        <v>142</v>
      </c>
      <c r="L1" s="143" t="str">
        <f>【施設整備】!M1</f>
        <v>○○市</v>
      </c>
      <c r="M1" s="43" t="s">
        <v>141</v>
      </c>
      <c r="N1" s="30"/>
    </row>
    <row r="2" spans="1:14" s="18" customFormat="1" ht="20.100000000000001" customHeight="1">
      <c r="A2" s="81" t="str">
        <f>触らない・消さない!A2</f>
        <v>※事業量を把握するためのものであり、予算を約束できるものではありません</v>
      </c>
      <c r="B2" s="80"/>
      <c r="C2" s="80"/>
      <c r="D2" s="80"/>
      <c r="E2" s="80"/>
      <c r="F2" s="80"/>
      <c r="G2" s="80"/>
      <c r="H2" s="80"/>
      <c r="I2" s="80"/>
    </row>
    <row r="3" spans="1:14" s="1" customFormat="1" ht="20.100000000000001" customHeight="1">
      <c r="A3" s="81" t="str">
        <f>触らない・消さない!A3</f>
        <v>※確実性の高いものを記載ください。</v>
      </c>
      <c r="B3" s="80"/>
      <c r="C3" s="80"/>
      <c r="D3" s="80"/>
      <c r="E3" s="80"/>
      <c r="F3" s="80"/>
      <c r="G3" s="80"/>
      <c r="H3" s="80"/>
      <c r="I3" s="80"/>
    </row>
    <row r="4" spans="1:14" s="1" customFormat="1" ht="19.2">
      <c r="A4" s="23" t="str">
        <f>"【"&amp;触らない・消さない!B45&amp;"】"</f>
        <v>【災害レッドゾーンに所在する老朽化等した広域型介護施設等の移転改築整備事業】</v>
      </c>
      <c r="C4" s="10"/>
      <c r="D4" s="4"/>
    </row>
    <row r="5" spans="1:14" s="14" customFormat="1" ht="21" customHeight="1" thickBot="1">
      <c r="B5" s="23"/>
      <c r="C5" s="15"/>
    </row>
    <row r="6" spans="1:14" s="13" customFormat="1" ht="15" thickBot="1">
      <c r="A6" s="217"/>
      <c r="B6" s="217"/>
      <c r="C6" s="98" t="str">
        <f>触らない・消さない!D8</f>
        <v>R９</v>
      </c>
      <c r="D6" s="217"/>
      <c r="E6" s="217"/>
      <c r="F6" s="198" t="s">
        <v>157</v>
      </c>
      <c r="G6" s="217"/>
      <c r="H6" s="217"/>
      <c r="I6" s="217"/>
      <c r="J6" s="498" t="s">
        <v>26</v>
      </c>
      <c r="K6" s="500"/>
      <c r="L6" s="217"/>
      <c r="M6" s="217"/>
      <c r="N6" s="217"/>
    </row>
    <row r="7" spans="1:14" s="13" customFormat="1" ht="48.6" thickBot="1">
      <c r="A7" s="85" t="s">
        <v>218</v>
      </c>
      <c r="B7" s="145" t="s">
        <v>34</v>
      </c>
      <c r="C7" s="199" t="s">
        <v>150</v>
      </c>
      <c r="D7" s="145" t="s">
        <v>7</v>
      </c>
      <c r="E7" s="200" t="s">
        <v>118</v>
      </c>
      <c r="F7" s="201" t="s">
        <v>217</v>
      </c>
      <c r="G7" s="86" t="s">
        <v>216</v>
      </c>
      <c r="H7" s="86" t="s">
        <v>219</v>
      </c>
      <c r="I7" s="200" t="s">
        <v>23</v>
      </c>
      <c r="J7" s="202" t="s">
        <v>58</v>
      </c>
      <c r="K7" s="158" t="s">
        <v>25</v>
      </c>
      <c r="L7" s="105" t="s">
        <v>144</v>
      </c>
      <c r="M7" s="101" t="s">
        <v>24</v>
      </c>
      <c r="N7" s="203" t="s">
        <v>56</v>
      </c>
    </row>
    <row r="8" spans="1:14" s="12" customFormat="1" ht="27" customHeight="1">
      <c r="A8" s="182" t="str">
        <f>IF(テーブル4[[#This Row],[施設種別]]="","",L1)</f>
        <v/>
      </c>
      <c r="B8" s="152"/>
      <c r="C8" s="153"/>
      <c r="D8" s="154"/>
      <c r="E8" s="153"/>
      <c r="F8" s="111"/>
      <c r="G8" s="219" t="str">
        <f>_xlfn.XLOOKUP(テーブル4[[#This Row],[施設種別]],触らない・消さない!$B$47:$B$54,触らない・消さない!$C$47:$C$54,"")</f>
        <v/>
      </c>
      <c r="H8" s="220" t="str">
        <f>IF(テーブル4[[#This Row],[施設種別]]="","",テーブル4[[#This Row],[整備床数（※移転後床数。増員分は対象外）または
施設数]]*テーブル4[[#This Row],[単価
※自動入力]])</f>
        <v/>
      </c>
      <c r="I8" s="158"/>
      <c r="J8" s="205"/>
      <c r="K8" s="206"/>
      <c r="L8" s="207"/>
      <c r="M8" s="208"/>
      <c r="N8" s="158"/>
    </row>
    <row r="9" spans="1:14" s="12" customFormat="1" ht="27" customHeight="1">
      <c r="A9" s="182" t="str">
        <f>IF(テーブル4[[#This Row],[施設種別]]="","",L1)</f>
        <v/>
      </c>
      <c r="B9" s="152"/>
      <c r="C9" s="153"/>
      <c r="D9" s="154"/>
      <c r="E9" s="153"/>
      <c r="F9" s="209"/>
      <c r="G9" s="221" t="str">
        <f>_xlfn.XLOOKUP(テーブル4[[#This Row],[施設種別]],触らない・消さない!$B$47:$B$54,触らない・消さない!$C$47:$C$54,"")</f>
        <v/>
      </c>
      <c r="H9" s="184" t="str">
        <f>IF(テーブル4[[#This Row],[施設種別]]="","",テーブル4[[#This Row],[整備床数（※移転後床数。増員分は対象外）または
施設数]]*テーブル4[[#This Row],[単価
※自動入力]])</f>
        <v/>
      </c>
      <c r="I9" s="164"/>
      <c r="J9" s="210"/>
      <c r="K9" s="211"/>
      <c r="L9" s="157"/>
      <c r="M9" s="212"/>
      <c r="N9" s="164"/>
    </row>
    <row r="10" spans="1:14" s="12" customFormat="1" ht="27" customHeight="1">
      <c r="A10" s="218" t="str">
        <f>IF(テーブル4[[#This Row],[施設種別]]="","",L1)</f>
        <v/>
      </c>
      <c r="B10" s="168"/>
      <c r="C10" s="169"/>
      <c r="D10" s="170"/>
      <c r="E10" s="153"/>
      <c r="F10" s="213"/>
      <c r="G10" s="222" t="str">
        <f>_xlfn.XLOOKUP(テーブル4[[#This Row],[施設種別]],触らない・消さない!$B$47:$B$54,触らない・消さない!$C$47:$C$54,"")</f>
        <v/>
      </c>
      <c r="H10" s="186" t="str">
        <f>IF(テーブル4[[#This Row],[施設種別]]="","",テーブル4[[#This Row],[整備床数（※移転後床数。増員分は対象外）または
施設数]]*テーブル4[[#This Row],[単価
※自動入力]])</f>
        <v/>
      </c>
      <c r="I10" s="169"/>
      <c r="J10" s="214"/>
      <c r="K10" s="215"/>
      <c r="L10" s="216"/>
      <c r="M10" s="214"/>
      <c r="N10" s="169"/>
    </row>
    <row r="11" spans="1:14" ht="25.5" customHeight="1"/>
  </sheetData>
  <mergeCells count="1">
    <mergeCell ref="J6:K6"/>
  </mergeCells>
  <phoneticPr fontId="1"/>
  <dataValidations count="1">
    <dataValidation type="list" allowBlank="1" showInputMessage="1" showErrorMessage="1" sqref="C8:C10" xr:uid="{00000000-0002-0000-0400-000000000000}">
      <formula1>"○,×"</formula1>
    </dataValidation>
  </dataValidations>
  <pageMargins left="0.51181102362204722" right="0.51181102362204722" top="0.55118110236220474" bottom="0" header="0.31496062992125984" footer="0.31496062992125984"/>
  <pageSetup paperSize="9" scale="51" fitToHeight="0"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触らない・消さない!$B$56:$B$60</xm:f>
          </x14:formula1>
          <xm:sqref>E8:E10</xm:sqref>
        </x14:dataValidation>
        <x14:dataValidation type="list" allowBlank="1" showInputMessage="1" showErrorMessage="1" xr:uid="{33E16B05-842E-4DC5-A59B-60AFF5C0801F}">
          <x14:formula1>
            <xm:f>触らない・消さない!$B$47:$B$54</xm:f>
          </x14:formula1>
          <xm:sqref>D8:D10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1"/>
  <sheetViews>
    <sheetView showGridLines="0" view="pageBreakPreview" zoomScaleNormal="90" zoomScaleSheetLayoutView="100" workbookViewId="0">
      <selection activeCell="D7" sqref="D7"/>
    </sheetView>
  </sheetViews>
  <sheetFormatPr defaultColWidth="9" defaultRowHeight="12"/>
  <cols>
    <col min="1" max="1" width="12" style="3" customWidth="1"/>
    <col min="2" max="2" width="8.33203125" style="3" bestFit="1" customWidth="1"/>
    <col min="3" max="3" width="7.77734375" style="11" customWidth="1"/>
    <col min="4" max="4" width="46.44140625" style="3" customWidth="1"/>
    <col min="5" max="5" width="23.21875" style="3" bestFit="1" customWidth="1"/>
    <col min="6" max="6" width="25.44140625" style="3" customWidth="1"/>
    <col min="7" max="7" width="11.44140625" style="3" customWidth="1"/>
    <col min="8" max="8" width="16.109375" style="3" bestFit="1" customWidth="1"/>
    <col min="9" max="9" width="16.21875" style="3" customWidth="1"/>
    <col min="10" max="10" width="10.77734375" style="3" bestFit="1" customWidth="1"/>
    <col min="11" max="11" width="15.21875" style="3" bestFit="1" customWidth="1"/>
    <col min="12" max="12" width="18.33203125" style="3" bestFit="1" customWidth="1"/>
    <col min="13" max="13" width="14.77734375" style="3" customWidth="1"/>
    <col min="14" max="14" width="34.6640625" style="3" bestFit="1" customWidth="1"/>
    <col min="15" max="15" width="4.44140625" style="3" customWidth="1"/>
    <col min="16" max="16384" width="9" style="3"/>
  </cols>
  <sheetData>
    <row r="1" spans="1:15" s="1" customFormat="1" ht="33" customHeight="1">
      <c r="A1" s="31" t="str">
        <f>触らない・消さない!A1</f>
        <v>令和９年度 大阪府介護施設等の整備に関する事業に係る所要額調査　※黄色部分に必要事項を入力ください。</v>
      </c>
      <c r="B1" s="17"/>
      <c r="K1" s="37" t="s">
        <v>142</v>
      </c>
      <c r="L1" s="143" t="str">
        <f>【施設整備】!M1</f>
        <v>○○市</v>
      </c>
      <c r="M1" s="43" t="s">
        <v>141</v>
      </c>
      <c r="N1"/>
      <c r="O1"/>
    </row>
    <row r="2" spans="1:15" s="18" customFormat="1" ht="20.100000000000001" customHeight="1">
      <c r="A2" s="81" t="str">
        <f>触らない・消さない!A2</f>
        <v>※事業量を把握するためのものであり、予算を約束できるものではありません</v>
      </c>
      <c r="B2" s="80"/>
      <c r="C2" s="80"/>
      <c r="D2" s="80"/>
      <c r="E2" s="80"/>
      <c r="F2" s="80"/>
      <c r="G2" s="80"/>
      <c r="H2" s="80"/>
      <c r="I2" s="80"/>
      <c r="J2" s="80"/>
      <c r="K2" s="80"/>
    </row>
    <row r="3" spans="1:15" s="1" customFormat="1" ht="20.100000000000001" customHeight="1">
      <c r="A3" s="81" t="str">
        <f>触らない・消さない!A3</f>
        <v>※確実性の高いものを記載ください。</v>
      </c>
      <c r="B3" s="80"/>
      <c r="C3" s="80"/>
      <c r="D3" s="80"/>
      <c r="E3" s="80"/>
      <c r="F3" s="80"/>
      <c r="G3" s="80"/>
      <c r="H3" s="80"/>
      <c r="I3" s="80"/>
      <c r="J3" s="80"/>
      <c r="K3" s="80"/>
    </row>
    <row r="4" spans="1:15" s="1" customFormat="1" ht="19.2">
      <c r="A4" s="23" t="str">
        <f>"【"&amp;触らない・消さない!B61&amp;"】"</f>
        <v>【災害イエローゾーンに所在する老朽化等した広域型介護施設等の移転改築整備事業】</v>
      </c>
      <c r="C4" s="10"/>
      <c r="D4" s="4"/>
    </row>
    <row r="5" spans="1:15" s="14" customFormat="1" ht="21" customHeight="1" thickBot="1">
      <c r="B5" s="23"/>
      <c r="C5" s="15"/>
    </row>
    <row r="6" spans="1:15" s="13" customFormat="1" ht="15" thickBot="1">
      <c r="A6" s="217"/>
      <c r="B6" s="217"/>
      <c r="C6" s="227" t="str">
        <f>触らない・消さない!D8</f>
        <v>R９</v>
      </c>
      <c r="D6" s="217"/>
      <c r="E6" s="217"/>
      <c r="F6" s="198" t="s">
        <v>157</v>
      </c>
      <c r="G6" s="217"/>
      <c r="H6" s="217"/>
      <c r="I6" s="217"/>
      <c r="J6" s="498" t="s">
        <v>26</v>
      </c>
      <c r="K6" s="500"/>
      <c r="L6" s="217"/>
      <c r="M6" s="217"/>
      <c r="N6" s="217"/>
    </row>
    <row r="7" spans="1:15" s="13" customFormat="1" ht="48.6" thickBot="1">
      <c r="A7" s="189" t="s">
        <v>218</v>
      </c>
      <c r="B7" s="148" t="s">
        <v>34</v>
      </c>
      <c r="C7" s="223" t="s">
        <v>150</v>
      </c>
      <c r="D7" s="224" t="s">
        <v>7</v>
      </c>
      <c r="E7" s="148" t="s">
        <v>130</v>
      </c>
      <c r="F7" s="225" t="s">
        <v>217</v>
      </c>
      <c r="G7" s="228" t="s">
        <v>216</v>
      </c>
      <c r="H7" s="228" t="s">
        <v>215</v>
      </c>
      <c r="I7" s="148" t="s">
        <v>23</v>
      </c>
      <c r="J7" s="103" t="s">
        <v>58</v>
      </c>
      <c r="K7" s="104" t="s">
        <v>25</v>
      </c>
      <c r="L7" s="226" t="s">
        <v>144</v>
      </c>
      <c r="M7" s="190" t="s">
        <v>24</v>
      </c>
      <c r="N7" s="151" t="s">
        <v>56</v>
      </c>
    </row>
    <row r="8" spans="1:15" s="12" customFormat="1" ht="27" customHeight="1">
      <c r="A8" s="192" t="str">
        <f>IF(テーブル46[[#This Row],[施設種別]]="","",L1)</f>
        <v/>
      </c>
      <c r="B8" s="193"/>
      <c r="C8" s="158"/>
      <c r="D8" s="161"/>
      <c r="E8" s="194"/>
      <c r="F8" s="111"/>
      <c r="G8" s="219" t="str">
        <f>_xlfn.XLOOKUP(テーブル46[[#This Row],[施設種別]],触らない・消さない!$B$63:$B$70,触らない・消さない!$C$63:$C$70,"")</f>
        <v/>
      </c>
      <c r="H8" s="220" t="str">
        <f>IF(テーブル46[[#This Row],[施設種別]]="","",テーブル46[[#This Row],[整備床数（※移転後床数。増員分は対象外）または
施設数]]*テーブル46[[#This Row],[単価
※自動入力]])</f>
        <v/>
      </c>
      <c r="I8" s="158"/>
      <c r="J8" s="230"/>
      <c r="K8" s="231"/>
      <c r="L8" s="229"/>
      <c r="M8" s="208"/>
      <c r="N8" s="158"/>
    </row>
    <row r="9" spans="1:15" s="12" customFormat="1" ht="27" customHeight="1">
      <c r="A9" s="182" t="str">
        <f>IF(テーブル46[[#This Row],[施設種別]]="","",L1)</f>
        <v/>
      </c>
      <c r="B9" s="152"/>
      <c r="C9" s="153"/>
      <c r="D9" s="167"/>
      <c r="E9" s="154"/>
      <c r="F9" s="209"/>
      <c r="G9" s="221" t="str">
        <f>_xlfn.XLOOKUP(テーブル46[[#This Row],[施設種別]],触らない・消さない!$B$63:$B$70,触らない・消さない!$C$63:$C$70,"")</f>
        <v/>
      </c>
      <c r="H9" s="184" t="str">
        <f>IF(テーブル46[[#This Row],[施設種別]]="","",テーブル46[[#This Row],[整備床数（※移転後床数。増員分は対象外）または
施設数]]*テーブル46[[#This Row],[単価
※自動入力]])</f>
        <v/>
      </c>
      <c r="I9" s="164"/>
      <c r="J9" s="232"/>
      <c r="K9" s="233"/>
      <c r="L9" s="157"/>
      <c r="M9" s="212"/>
      <c r="N9" s="164"/>
    </row>
    <row r="10" spans="1:15" s="12" customFormat="1" ht="27" customHeight="1">
      <c r="A10" s="218" t="str">
        <f>IF(テーブル46[[#This Row],[施設種別]]="","",L1)</f>
        <v/>
      </c>
      <c r="B10" s="168"/>
      <c r="C10" s="169"/>
      <c r="D10" s="176"/>
      <c r="E10" s="154"/>
      <c r="F10" s="213"/>
      <c r="G10" s="222" t="str">
        <f>_xlfn.XLOOKUP(テーブル46[[#This Row],[施設種別]],触らない・消さない!$B$63:$B$70,触らない・消さない!$C$63:$C$70,"")</f>
        <v/>
      </c>
      <c r="H10" s="186" t="str">
        <f>IF(テーブル46[[#This Row],[施設種別]]="","",テーブル46[[#This Row],[整備床数（※移転後床数。増員分は対象外）または
施設数]]*テーブル46[[#This Row],[単価
※自動入力]])</f>
        <v/>
      </c>
      <c r="I10" s="169"/>
      <c r="J10" s="234"/>
      <c r="K10" s="235"/>
      <c r="L10" s="173"/>
      <c r="M10" s="214"/>
      <c r="N10" s="169"/>
    </row>
    <row r="11" spans="1:15" ht="25.5" customHeight="1"/>
  </sheetData>
  <mergeCells count="1">
    <mergeCell ref="J6:K6"/>
  </mergeCells>
  <phoneticPr fontId="1"/>
  <dataValidations count="1">
    <dataValidation type="list" allowBlank="1" showInputMessage="1" showErrorMessage="1" sqref="C8:C10" xr:uid="{03207B41-00BE-478A-9076-F6EA7891CFDB}">
      <formula1>"○,×"</formula1>
    </dataValidation>
  </dataValidations>
  <pageMargins left="0.51181102362204722" right="0.51181102362204722" top="0.55118110236220474" bottom="0" header="0.31496062992125984" footer="0.31496062992125984"/>
  <pageSetup paperSize="9" scale="52" fitToHeight="0"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AC7490BA-6698-46A5-954F-BC9F29D74B8E}">
          <x14:formula1>
            <xm:f>触らない・消さない!$B$72:$B$79</xm:f>
          </x14:formula1>
          <xm:sqref>E8:E10</xm:sqref>
        </x14:dataValidation>
        <x14:dataValidation type="list" allowBlank="1" showInputMessage="1" showErrorMessage="1" xr:uid="{CA54949A-1EA2-4E49-B3B7-2148235C97B7}">
          <x14:formula1>
            <xm:f>触らない・消さない!$B$63:$B$70</xm:f>
          </x14:formula1>
          <xm:sqref>D8:D10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BD0A-3E27-49D7-B3D8-C89B8BCD88AF}">
  <sheetPr>
    <pageSetUpPr fitToPage="1"/>
  </sheetPr>
  <dimension ref="A1:Q26"/>
  <sheetViews>
    <sheetView showGridLines="0" view="pageBreakPreview" zoomScaleNormal="90" zoomScaleSheetLayoutView="100" workbookViewId="0">
      <selection activeCell="E7" sqref="E7"/>
    </sheetView>
  </sheetViews>
  <sheetFormatPr defaultColWidth="9" defaultRowHeight="12"/>
  <cols>
    <col min="1" max="1" width="12.33203125" style="3" customWidth="1"/>
    <col min="2" max="2" width="8" style="3" bestFit="1" customWidth="1"/>
    <col min="3" max="3" width="8.109375" style="3" bestFit="1" customWidth="1"/>
    <col min="4" max="4" width="8" style="11" bestFit="1" customWidth="1"/>
    <col min="5" max="5" width="42.44140625" style="3" bestFit="1" customWidth="1"/>
    <col min="6" max="6" width="11.6640625" style="3" bestFit="1" customWidth="1"/>
    <col min="7" max="7" width="40.77734375" style="3" customWidth="1"/>
    <col min="8" max="8" width="11.44140625" style="3" customWidth="1"/>
    <col min="9" max="9" width="6.6640625" style="3" customWidth="1"/>
    <col min="10" max="10" width="11.77734375" style="3" customWidth="1"/>
    <col min="11" max="11" width="17.21875" style="3" customWidth="1"/>
    <col min="12" max="12" width="22.77734375" style="3" customWidth="1"/>
    <col min="13" max="13" width="8.6640625" style="3" customWidth="1"/>
    <col min="14" max="14" width="15.77734375" style="3" customWidth="1"/>
    <col min="15" max="15" width="18.88671875" style="3" customWidth="1"/>
    <col min="16" max="16" width="15" style="3" customWidth="1"/>
    <col min="17" max="17" width="33.21875" style="3" customWidth="1"/>
    <col min="18" max="18" width="4.88671875" style="3" customWidth="1"/>
    <col min="19" max="16384" width="9" style="3"/>
  </cols>
  <sheetData>
    <row r="1" spans="1:17" s="1" customFormat="1" ht="33" customHeight="1">
      <c r="A1" s="31" t="str">
        <f>触らない・消さない!A1</f>
        <v>令和９年度 大阪府介護施設等の整備に関する事業に係る所要額調査　※黄色部分に必要事項を入力ください。</v>
      </c>
      <c r="B1" s="17"/>
      <c r="C1" s="17"/>
      <c r="K1" s="37" t="s">
        <v>142</v>
      </c>
      <c r="L1" s="143" t="str">
        <f>【施設整備】!M1</f>
        <v>○○市</v>
      </c>
      <c r="M1" s="43" t="s">
        <v>141</v>
      </c>
      <c r="N1"/>
      <c r="O1"/>
      <c r="P1" s="8"/>
    </row>
    <row r="2" spans="1:17" s="18" customFormat="1" ht="20.100000000000001" customHeight="1">
      <c r="A2" s="81" t="str">
        <f>触らない・消さない!A2</f>
        <v>※事業量を把握するためのものであり、予算を約束できるものではありません</v>
      </c>
      <c r="B2" s="82"/>
      <c r="C2" s="82"/>
      <c r="D2" s="82"/>
      <c r="E2" s="82"/>
      <c r="F2" s="82"/>
      <c r="G2" s="82"/>
      <c r="H2" s="82"/>
      <c r="I2" s="82"/>
      <c r="J2" s="82"/>
      <c r="K2" s="82"/>
      <c r="L2" s="82"/>
      <c r="M2" s="82"/>
      <c r="N2" s="82"/>
      <c r="O2" s="82"/>
      <c r="P2" s="82"/>
      <c r="Q2" s="82"/>
    </row>
    <row r="3" spans="1:17" s="1" customFormat="1" ht="20.100000000000001" customHeight="1">
      <c r="A3" s="81" t="str">
        <f>触らない・消さない!A3</f>
        <v>※確実性の高いものを記載ください。</v>
      </c>
      <c r="B3" s="80"/>
      <c r="C3" s="80"/>
      <c r="D3" s="80"/>
      <c r="E3" s="80"/>
      <c r="F3" s="80"/>
      <c r="G3" s="80"/>
      <c r="H3" s="80"/>
      <c r="I3" s="80"/>
      <c r="J3" s="80"/>
      <c r="K3" s="80"/>
      <c r="L3" s="80"/>
      <c r="M3" s="80"/>
      <c r="N3" s="80"/>
      <c r="O3" s="80"/>
      <c r="P3" s="80"/>
      <c r="Q3" s="80"/>
    </row>
    <row r="4" spans="1:17" s="1" customFormat="1" ht="19.8" customHeight="1">
      <c r="A4" s="23" t="str">
        <f>"【"&amp;触らない・消さない!B80&amp;"】"</f>
        <v>【都市部等における増加する介護ニーズへの対応のための既存ストック活用推進事業】</v>
      </c>
      <c r="D4" s="10"/>
      <c r="E4" s="4"/>
      <c r="P4" s="9"/>
      <c r="Q4" s="2"/>
    </row>
    <row r="5" spans="1:17" s="14" customFormat="1" ht="19.8" customHeight="1" thickBot="1">
      <c r="B5" s="23"/>
      <c r="C5" s="23"/>
      <c r="D5" s="15"/>
      <c r="P5" s="16"/>
    </row>
    <row r="6" spans="1:17" s="13" customFormat="1" ht="15" thickBot="1">
      <c r="A6" s="22"/>
      <c r="B6" s="22"/>
      <c r="C6" s="97" t="str">
        <f>触らない・消さない!D6</f>
        <v>10期</v>
      </c>
      <c r="D6" s="98" t="str">
        <f>触らない・消さない!D8</f>
        <v>R９</v>
      </c>
      <c r="E6" s="22"/>
      <c r="F6" s="22"/>
      <c r="G6" s="22"/>
      <c r="H6" s="267" t="s">
        <v>157</v>
      </c>
      <c r="I6" s="22"/>
      <c r="J6" s="22"/>
      <c r="K6" s="22"/>
      <c r="L6" s="22"/>
      <c r="M6" s="501" t="s">
        <v>143</v>
      </c>
      <c r="N6" s="502"/>
      <c r="O6" s="22"/>
      <c r="P6" s="22"/>
      <c r="Q6" s="22"/>
    </row>
    <row r="7" spans="1:17" s="13" customFormat="1" ht="48.6" thickBot="1">
      <c r="A7" s="236" t="s">
        <v>214</v>
      </c>
      <c r="B7" s="238" t="s">
        <v>34</v>
      </c>
      <c r="C7" s="239" t="s">
        <v>148</v>
      </c>
      <c r="D7" s="239" t="s">
        <v>147</v>
      </c>
      <c r="E7" s="238" t="s">
        <v>7</v>
      </c>
      <c r="F7" s="238" t="s">
        <v>161</v>
      </c>
      <c r="G7" s="238" t="s">
        <v>167</v>
      </c>
      <c r="H7" s="241" t="s">
        <v>170</v>
      </c>
      <c r="I7" s="238" t="s">
        <v>160</v>
      </c>
      <c r="J7" s="237" t="s">
        <v>216</v>
      </c>
      <c r="K7" s="237" t="s">
        <v>215</v>
      </c>
      <c r="L7" s="238" t="s">
        <v>23</v>
      </c>
      <c r="M7" s="238" t="s">
        <v>58</v>
      </c>
      <c r="N7" s="240" t="s">
        <v>25</v>
      </c>
      <c r="O7" s="241" t="s">
        <v>144</v>
      </c>
      <c r="P7" s="238" t="s">
        <v>24</v>
      </c>
      <c r="Q7" s="242" t="s">
        <v>56</v>
      </c>
    </row>
    <row r="8" spans="1:17" s="12" customFormat="1" ht="21.9" customHeight="1">
      <c r="A8" s="265" t="str">
        <f>IF(テーブル17[[#This Row],[施設種別]]="","",L1)</f>
        <v/>
      </c>
      <c r="B8" s="243"/>
      <c r="C8" s="128"/>
      <c r="D8" s="244"/>
      <c r="E8" s="244"/>
      <c r="F8" s="244"/>
      <c r="G8" s="245"/>
      <c r="H8" s="111"/>
      <c r="I8" s="244"/>
      <c r="J8" s="261" t="str">
        <f>_xlfn.XLOOKUP(テーブル17[[#This Row],[施設種別]],触らない・消さない!$B$82:$B$88,触らない・消さない!$C$82:$C$88,"")</f>
        <v/>
      </c>
      <c r="K8" s="262" t="str">
        <f>IF(テーブル17[[#This Row],[単価
※自動入力]]="","",H8*J8*IF(I8="○",1.05,1))</f>
        <v/>
      </c>
      <c r="L8" s="244"/>
      <c r="M8" s="246"/>
      <c r="N8" s="247"/>
      <c r="O8" s="247"/>
      <c r="P8" s="247"/>
      <c r="Q8" s="248"/>
    </row>
    <row r="9" spans="1:17" s="12" customFormat="1" ht="21.9" customHeight="1">
      <c r="A9" s="265" t="str">
        <f>IF(テーブル17[[#This Row],[施設種別]]="","",L1)</f>
        <v/>
      </c>
      <c r="B9" s="243"/>
      <c r="C9" s="244"/>
      <c r="D9" s="244"/>
      <c r="E9" s="244"/>
      <c r="F9" s="244"/>
      <c r="G9" s="245"/>
      <c r="H9" s="243"/>
      <c r="I9" s="244"/>
      <c r="J9" s="261" t="str">
        <f>_xlfn.XLOOKUP(テーブル17[[#This Row],[施設種別]],触らない・消さない!$B$82:$B$88,触らない・消さない!$C$82:$C$88,"")</f>
        <v/>
      </c>
      <c r="K9" s="262" t="str">
        <f>IF(テーブル17[[#This Row],[単価
※自動入力]]="","",H9*J9*IF(I9="○",1.05,1))</f>
        <v/>
      </c>
      <c r="L9" s="244"/>
      <c r="M9" s="246"/>
      <c r="N9" s="247"/>
      <c r="O9" s="247"/>
      <c r="P9" s="247"/>
      <c r="Q9" s="248"/>
    </row>
    <row r="10" spans="1:17" s="12" customFormat="1" ht="21.9" customHeight="1">
      <c r="A10" s="265" t="str">
        <f>IF(テーブル17[[#This Row],[施設種別]]="","",L1)</f>
        <v/>
      </c>
      <c r="B10" s="243"/>
      <c r="C10" s="244"/>
      <c r="D10" s="244"/>
      <c r="E10" s="244"/>
      <c r="F10" s="244"/>
      <c r="G10" s="245"/>
      <c r="H10" s="243"/>
      <c r="I10" s="244"/>
      <c r="J10" s="261" t="str">
        <f>_xlfn.XLOOKUP(テーブル17[[#This Row],[施設種別]],触らない・消さない!$B$82:$B$88,触らない・消さない!$C$82:$C$88,"")</f>
        <v/>
      </c>
      <c r="K10" s="262" t="str">
        <f>IF(テーブル17[[#This Row],[単価
※自動入力]]="","",H10*J10*IF(I10="○",1.05,1))</f>
        <v/>
      </c>
      <c r="L10" s="244"/>
      <c r="M10" s="246"/>
      <c r="N10" s="247"/>
      <c r="O10" s="247"/>
      <c r="P10" s="247"/>
      <c r="Q10" s="248"/>
    </row>
    <row r="11" spans="1:17" s="12" customFormat="1" ht="21.9" customHeight="1">
      <c r="A11" s="265" t="str">
        <f>IF(テーブル17[[#This Row],[施設種別]]="","",L1)</f>
        <v/>
      </c>
      <c r="B11" s="249"/>
      <c r="C11" s="250"/>
      <c r="D11" s="244"/>
      <c r="E11" s="244"/>
      <c r="F11" s="244"/>
      <c r="G11" s="245"/>
      <c r="H11" s="243"/>
      <c r="I11" s="244"/>
      <c r="J11" s="261" t="str">
        <f>_xlfn.XLOOKUP(テーブル17[[#This Row],[施設種別]],触らない・消さない!$B$82:$B$88,触らない・消さない!$C$82:$C$88,"")</f>
        <v/>
      </c>
      <c r="K11" s="262" t="str">
        <f>IF(テーブル17[[#This Row],[単価
※自動入力]]="","",H11*J11*IF(I11="○",1.05,1))</f>
        <v/>
      </c>
      <c r="L11" s="251"/>
      <c r="M11" s="246"/>
      <c r="N11" s="247"/>
      <c r="O11" s="247"/>
      <c r="P11" s="247"/>
      <c r="Q11" s="248"/>
    </row>
    <row r="12" spans="1:17" s="12" customFormat="1" ht="21.9" customHeight="1">
      <c r="A12" s="265" t="str">
        <f>IF(テーブル17[[#This Row],[施設種別]]="","",L1)</f>
        <v/>
      </c>
      <c r="B12" s="249"/>
      <c r="C12" s="250"/>
      <c r="D12" s="244"/>
      <c r="E12" s="244"/>
      <c r="F12" s="244"/>
      <c r="G12" s="245"/>
      <c r="H12" s="243"/>
      <c r="I12" s="244"/>
      <c r="J12" s="261" t="str">
        <f>_xlfn.XLOOKUP(テーブル17[[#This Row],[施設種別]],触らない・消さない!$B$82:$B$88,触らない・消さない!$C$82:$C$88,"")</f>
        <v/>
      </c>
      <c r="K12" s="262" t="str">
        <f>IF(テーブル17[[#This Row],[単価
※自動入力]]="","",H12*J12*IF(I12="○",1.05,1))</f>
        <v/>
      </c>
      <c r="L12" s="251"/>
      <c r="M12" s="246"/>
      <c r="N12" s="247"/>
      <c r="O12" s="247"/>
      <c r="P12" s="247"/>
      <c r="Q12" s="248"/>
    </row>
    <row r="13" spans="1:17" s="12" customFormat="1" ht="21.9" customHeight="1">
      <c r="A13" s="265" t="str">
        <f>IF(テーブル17[[#This Row],[施設種別]]="","",L1)</f>
        <v/>
      </c>
      <c r="B13" s="249"/>
      <c r="C13" s="250"/>
      <c r="D13" s="244"/>
      <c r="E13" s="244"/>
      <c r="F13" s="244"/>
      <c r="G13" s="245"/>
      <c r="H13" s="243"/>
      <c r="I13" s="244"/>
      <c r="J13" s="261" t="str">
        <f>_xlfn.XLOOKUP(テーブル17[[#This Row],[施設種別]],触らない・消さない!$B$82:$B$88,触らない・消さない!$C$82:$C$88,"")</f>
        <v/>
      </c>
      <c r="K13" s="262" t="str">
        <f>IF(テーブル17[[#This Row],[単価
※自動入力]]="","",H13*J13*IF(I13="○",1.05,1))</f>
        <v/>
      </c>
      <c r="L13" s="251"/>
      <c r="M13" s="246"/>
      <c r="N13" s="247"/>
      <c r="O13" s="247"/>
      <c r="P13" s="247"/>
      <c r="Q13" s="248"/>
    </row>
    <row r="14" spans="1:17" s="12" customFormat="1" ht="21.9" customHeight="1">
      <c r="A14" s="265" t="str">
        <f>IF(テーブル17[[#This Row],[施設種別]]="","",L1)</f>
        <v/>
      </c>
      <c r="B14" s="249"/>
      <c r="C14" s="250"/>
      <c r="D14" s="244"/>
      <c r="E14" s="244"/>
      <c r="F14" s="244"/>
      <c r="G14" s="245"/>
      <c r="H14" s="243"/>
      <c r="I14" s="244"/>
      <c r="J14" s="261" t="str">
        <f>_xlfn.XLOOKUP(テーブル17[[#This Row],[施設種別]],触らない・消さない!$B$82:$B$88,触らない・消さない!$C$82:$C$88,"")</f>
        <v/>
      </c>
      <c r="K14" s="262" t="str">
        <f>IF(テーブル17[[#This Row],[単価
※自動入力]]="","",H14*J14*IF(I14="○",1.05,1))</f>
        <v/>
      </c>
      <c r="L14" s="251"/>
      <c r="M14" s="246"/>
      <c r="N14" s="247"/>
      <c r="O14" s="247"/>
      <c r="P14" s="247"/>
      <c r="Q14" s="248"/>
    </row>
    <row r="15" spans="1:17" s="12" customFormat="1" ht="21.9" customHeight="1">
      <c r="A15" s="265" t="str">
        <f>IF(テーブル17[[#This Row],[施設種別]]="","",L1)</f>
        <v/>
      </c>
      <c r="B15" s="249"/>
      <c r="C15" s="250"/>
      <c r="D15" s="244"/>
      <c r="E15" s="244"/>
      <c r="F15" s="244"/>
      <c r="G15" s="245"/>
      <c r="H15" s="243"/>
      <c r="I15" s="244"/>
      <c r="J15" s="261" t="str">
        <f>_xlfn.XLOOKUP(テーブル17[[#This Row],[施設種別]],触らない・消さない!$B$82:$B$88,触らない・消さない!$C$82:$C$88,"")</f>
        <v/>
      </c>
      <c r="K15" s="262" t="str">
        <f>IF(テーブル17[[#This Row],[単価
※自動入力]]="","",H15*J15*IF(I15="○",1.05,1))</f>
        <v/>
      </c>
      <c r="L15" s="251"/>
      <c r="M15" s="246"/>
      <c r="N15" s="247"/>
      <c r="O15" s="247"/>
      <c r="P15" s="247"/>
      <c r="Q15" s="248"/>
    </row>
    <row r="16" spans="1:17" s="12" customFormat="1" ht="21.9" customHeight="1">
      <c r="A16" s="265" t="str">
        <f>IF(テーブル17[[#This Row],[施設種別]]="","",L1)</f>
        <v/>
      </c>
      <c r="B16" s="249"/>
      <c r="C16" s="250"/>
      <c r="D16" s="244"/>
      <c r="E16" s="244"/>
      <c r="F16" s="244"/>
      <c r="G16" s="245"/>
      <c r="H16" s="243"/>
      <c r="I16" s="244"/>
      <c r="J16" s="261" t="str">
        <f>_xlfn.XLOOKUP(テーブル17[[#This Row],[施設種別]],触らない・消さない!$B$82:$B$88,触らない・消さない!$C$82:$C$88,"")</f>
        <v/>
      </c>
      <c r="K16" s="262" t="str">
        <f>IF(テーブル17[[#This Row],[単価
※自動入力]]="","",H16*J16*IF(I16="○",1.05,1))</f>
        <v/>
      </c>
      <c r="L16" s="251"/>
      <c r="M16" s="246"/>
      <c r="N16" s="247"/>
      <c r="O16" s="247"/>
      <c r="P16" s="247"/>
      <c r="Q16" s="248"/>
    </row>
    <row r="17" spans="1:17" s="12" customFormat="1" ht="21.9" customHeight="1">
      <c r="A17" s="266" t="str">
        <f>IF(テーブル17[[#This Row],[施設種別]]="","",L1)</f>
        <v/>
      </c>
      <c r="B17" s="252"/>
      <c r="C17" s="253"/>
      <c r="D17" s="254"/>
      <c r="E17" s="254"/>
      <c r="F17" s="254"/>
      <c r="G17" s="255"/>
      <c r="H17" s="256"/>
      <c r="I17" s="254"/>
      <c r="J17" s="263" t="str">
        <f>_xlfn.XLOOKUP(テーブル17[[#This Row],[施設種別]],触らない・消さない!$B$82:$B$88,触らない・消さない!$C$82:$C$88,"")</f>
        <v/>
      </c>
      <c r="K17" s="264" t="str">
        <f>IF(テーブル17[[#This Row],[単価
※自動入力]]="","",H17*J17*IF(I17="○",1.05,1))</f>
        <v/>
      </c>
      <c r="L17" s="257"/>
      <c r="M17" s="258"/>
      <c r="N17" s="259"/>
      <c r="O17" s="259"/>
      <c r="P17" s="259"/>
      <c r="Q17" s="260"/>
    </row>
    <row r="18" spans="1:17" ht="35.25" customHeight="1">
      <c r="E18" s="34"/>
      <c r="G18" s="11"/>
    </row>
    <row r="19" spans="1:17" ht="20.25" customHeight="1"/>
    <row r="20" spans="1:17" ht="20.25" customHeight="1"/>
    <row r="21" spans="1:17" ht="20.25" customHeight="1"/>
    <row r="22" spans="1:17" ht="20.25" customHeight="1"/>
    <row r="23" spans="1:17" ht="20.25" customHeight="1"/>
    <row r="24" spans="1:17" ht="20.25" customHeight="1"/>
    <row r="25" spans="1:17" ht="20.25" customHeight="1"/>
    <row r="26" spans="1:17" ht="20.25" customHeight="1"/>
  </sheetData>
  <mergeCells count="1">
    <mergeCell ref="M6:N6"/>
  </mergeCells>
  <phoneticPr fontId="1"/>
  <dataValidations count="1">
    <dataValidation type="list" allowBlank="1" showInputMessage="1" showErrorMessage="1" sqref="C8:D17" xr:uid="{EBEA69D1-CD76-4126-9E1B-4FB28FF6B11B}">
      <formula1>"○,×"</formula1>
    </dataValidation>
  </dataValidations>
  <pageMargins left="0.51181102362204722" right="0.51181102362204722" top="0.55118110236220474" bottom="0" header="0.31496062992125984" footer="0.31496062992125984"/>
  <pageSetup paperSize="9" scale="46" fitToHeight="0"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104A1CEB-77C7-4FDC-B656-0A1D06D70DC2}">
          <x14:formula1>
            <xm:f>触らない・消さない!$D$85:$D$88</xm:f>
          </x14:formula1>
          <xm:sqref>F8:F17</xm:sqref>
        </x14:dataValidation>
        <x14:dataValidation type="list" allowBlank="1" showInputMessage="1" showErrorMessage="1" xr:uid="{569D357B-7B38-49E8-B875-0F816888ED3F}">
          <x14:formula1>
            <xm:f>触らない・消さない!$B$82:$B$88</xm:f>
          </x14:formula1>
          <xm:sqref>E8:E17</xm:sqref>
        </x14:dataValidation>
        <x14:dataValidation type="list" allowBlank="1" showInputMessage="1" showErrorMessage="1" xr:uid="{A7CDAE8C-2D7F-4CC3-9057-A174120E1787}">
          <x14:formula1>
            <xm:f>触らない・消さない!$D$82:$D$83</xm:f>
          </x14:formula1>
          <xm:sqref>I8:I17</xm:sqref>
        </x14:dataValidation>
        <x14:dataValidation type="list" allowBlank="1" showInputMessage="1" showErrorMessage="1" xr:uid="{9C5BF199-8253-445C-80E5-CA832CBD7A98}">
          <x14:formula1>
            <xm:f>触らない・消さない!$B$90:$B$96</xm:f>
          </x14:formula1>
          <xm:sqref>G8:G17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8"/>
  <sheetViews>
    <sheetView showGridLines="0" view="pageBreakPreview" zoomScaleNormal="90" zoomScaleSheetLayoutView="100" workbookViewId="0"/>
  </sheetViews>
  <sheetFormatPr defaultColWidth="9" defaultRowHeight="12"/>
  <cols>
    <col min="1" max="1" width="12" style="3" customWidth="1"/>
    <col min="2" max="3" width="8.44140625" style="3" bestFit="1" customWidth="1"/>
    <col min="4" max="4" width="10.21875" style="11" bestFit="1" customWidth="1"/>
    <col min="5" max="5" width="38" style="3" bestFit="1" customWidth="1"/>
    <col min="6" max="6" width="7.109375" style="3" customWidth="1"/>
    <col min="7" max="7" width="14.88671875" style="3" customWidth="1"/>
    <col min="8" max="8" width="11.6640625" style="3" customWidth="1"/>
    <col min="9" max="9" width="17.21875" style="3" customWidth="1"/>
    <col min="10" max="10" width="16.6640625" style="3" customWidth="1"/>
    <col min="11" max="11" width="8.6640625" style="3" customWidth="1"/>
    <col min="12" max="12" width="15.77734375" style="3" customWidth="1"/>
    <col min="13" max="13" width="14.77734375" style="3" customWidth="1"/>
    <col min="14" max="14" width="17.109375" style="3" bestFit="1" customWidth="1"/>
    <col min="15" max="15" width="33.21875" style="3" customWidth="1"/>
    <col min="16" max="16" width="4.88671875" style="3" customWidth="1"/>
    <col min="17" max="16384" width="9" style="3"/>
  </cols>
  <sheetData>
    <row r="1" spans="1:15" s="1" customFormat="1" ht="33" customHeight="1">
      <c r="A1" s="31" t="str">
        <f>触らない・消さない!A1</f>
        <v>令和９年度 大阪府介護施設等の整備に関する事業に係る所要額調査　※黄色部分に必要事項を入力ください。</v>
      </c>
      <c r="B1" s="17"/>
      <c r="C1" s="17"/>
      <c r="K1" s="37" t="s">
        <v>142</v>
      </c>
      <c r="L1" s="143" t="str">
        <f>【施設整備】!M1</f>
        <v>○○市</v>
      </c>
      <c r="M1" s="43" t="s">
        <v>141</v>
      </c>
      <c r="N1" s="8"/>
    </row>
    <row r="2" spans="1:15" s="18" customFormat="1" ht="20.100000000000001" customHeight="1">
      <c r="A2" s="81" t="str">
        <f>触らない・消さない!A2</f>
        <v>※事業量を把握するためのものであり、予算を約束できるものではありません</v>
      </c>
      <c r="B2" s="82"/>
      <c r="C2" s="82"/>
      <c r="D2" s="82"/>
      <c r="E2" s="82"/>
      <c r="F2" s="82"/>
      <c r="G2" s="82"/>
      <c r="H2" s="82"/>
      <c r="I2" s="82"/>
      <c r="J2" s="82"/>
      <c r="K2" s="82"/>
      <c r="L2" s="82"/>
      <c r="M2" s="82"/>
      <c r="N2" s="82"/>
      <c r="O2" s="82"/>
    </row>
    <row r="3" spans="1:15" s="1" customFormat="1" ht="20.100000000000001" customHeight="1">
      <c r="A3" s="81" t="str">
        <f>触らない・消さない!A3</f>
        <v>※確実性の高いものを記載ください。</v>
      </c>
      <c r="B3" s="80"/>
      <c r="C3" s="80"/>
      <c r="D3" s="80"/>
      <c r="E3" s="80"/>
      <c r="F3" s="80"/>
      <c r="G3" s="80"/>
      <c r="H3" s="80"/>
      <c r="I3" s="80"/>
      <c r="J3" s="80"/>
      <c r="K3" s="80"/>
      <c r="L3" s="80"/>
      <c r="M3" s="80"/>
      <c r="N3" s="80"/>
      <c r="O3" s="80"/>
    </row>
    <row r="4" spans="1:15" s="1" customFormat="1" ht="19.2">
      <c r="A4" s="23" t="str">
        <f>"【"&amp;触らない・消さない!F5&amp;"】"</f>
        <v>【開設準備】</v>
      </c>
      <c r="D4" s="10"/>
      <c r="E4" s="4"/>
      <c r="N4" s="9"/>
      <c r="O4" s="2"/>
    </row>
    <row r="5" spans="1:15" s="14" customFormat="1" ht="20.100000000000001" customHeight="1" thickBot="1">
      <c r="B5" s="19"/>
      <c r="C5" s="19"/>
      <c r="D5" s="15"/>
    </row>
    <row r="6" spans="1:15" s="13" customFormat="1" ht="14.4">
      <c r="A6"/>
      <c r="B6"/>
      <c r="C6" s="97" t="str">
        <f>触らない・消さない!D6</f>
        <v>10期</v>
      </c>
      <c r="D6" s="98" t="str">
        <f>触らない・消さない!D8</f>
        <v>R９</v>
      </c>
      <c r="E6"/>
      <c r="F6"/>
      <c r="G6" s="98" t="s">
        <v>157</v>
      </c>
      <c r="H6" s="22"/>
      <c r="I6"/>
      <c r="J6" s="498" t="str">
        <f>D6&amp;"年度中の補助対象期間（予定）"</f>
        <v>R９年度中の補助対象期間（予定）</v>
      </c>
      <c r="K6" s="499"/>
      <c r="L6" s="500"/>
      <c r="M6" s="217"/>
      <c r="N6" s="217"/>
      <c r="O6" s="217"/>
    </row>
    <row r="7" spans="1:15" s="42" customFormat="1" ht="40.200000000000003" thickBot="1">
      <c r="A7" s="283" t="s">
        <v>220</v>
      </c>
      <c r="B7" s="280" t="s">
        <v>35</v>
      </c>
      <c r="C7" s="144" t="s">
        <v>148</v>
      </c>
      <c r="D7" s="144" t="s">
        <v>147</v>
      </c>
      <c r="E7" s="196" t="s">
        <v>7</v>
      </c>
      <c r="F7" s="196" t="s">
        <v>161</v>
      </c>
      <c r="G7" s="281" t="s">
        <v>239</v>
      </c>
      <c r="H7" s="285" t="s">
        <v>221</v>
      </c>
      <c r="I7" s="285" t="s">
        <v>222</v>
      </c>
      <c r="J7" s="196" t="s">
        <v>168</v>
      </c>
      <c r="K7" s="196" t="s">
        <v>2</v>
      </c>
      <c r="L7" s="196" t="s">
        <v>169</v>
      </c>
      <c r="M7" s="128" t="s">
        <v>0</v>
      </c>
      <c r="N7" s="281" t="s">
        <v>19</v>
      </c>
      <c r="O7" s="282" t="s">
        <v>46</v>
      </c>
    </row>
    <row r="8" spans="1:15" s="12" customFormat="1" ht="21.9" customHeight="1">
      <c r="A8" s="88" t="str">
        <f>IF(テーブル2[[#This Row],[施設種別]]="","",L1)</f>
        <v/>
      </c>
      <c r="B8" s="123"/>
      <c r="C8" s="128"/>
      <c r="D8" s="108"/>
      <c r="E8" s="109"/>
      <c r="F8" s="108"/>
      <c r="G8" s="111"/>
      <c r="H8" s="286" t="str">
        <f>_xlfn.XLOOKUP(テーブル2[[#This Row],[施設種別]],触らない・消さない!$F$6:$F$28,触らない・消さない!$G$6:$G$28,"")</f>
        <v/>
      </c>
      <c r="I8" s="287" t="str">
        <f>IF(テーブル2[[#This Row],[施設種別]]="","",G8*H8)</f>
        <v/>
      </c>
      <c r="J8" s="271"/>
      <c r="K8" s="108" t="s">
        <v>2</v>
      </c>
      <c r="L8" s="271"/>
      <c r="M8" s="108"/>
      <c r="N8" s="272"/>
      <c r="O8" s="273"/>
    </row>
    <row r="9" spans="1:15" s="12" customFormat="1" ht="21.9" customHeight="1">
      <c r="A9" s="284" t="str">
        <f>IF(テーブル2[[#This Row],[施設種別]]="","",L1)</f>
        <v/>
      </c>
      <c r="B9" s="123"/>
      <c r="C9" s="108"/>
      <c r="D9" s="108"/>
      <c r="E9" s="109"/>
      <c r="F9" s="108"/>
      <c r="G9" s="123"/>
      <c r="H9" s="286" t="str">
        <f>_xlfn.XLOOKUP(テーブル2[[#This Row],[施設種別]],触らない・消さない!$F$6:$F$28,触らない・消さない!$G$6:$G$28,"")</f>
        <v/>
      </c>
      <c r="I9" s="288" t="str">
        <f>IF(テーブル2[[#This Row],[施設種別]]="","",G9*H9)</f>
        <v/>
      </c>
      <c r="J9" s="271"/>
      <c r="K9" s="108" t="s">
        <v>2</v>
      </c>
      <c r="L9" s="271"/>
      <c r="M9" s="108"/>
      <c r="N9" s="272"/>
      <c r="O9" s="273"/>
    </row>
    <row r="10" spans="1:15" s="12" customFormat="1" ht="21.9" customHeight="1">
      <c r="A10" s="284" t="str">
        <f>IF(テーブル2[[#This Row],[施設種別]]="","",L1)</f>
        <v/>
      </c>
      <c r="B10" s="123"/>
      <c r="C10" s="108"/>
      <c r="D10" s="108"/>
      <c r="E10" s="109"/>
      <c r="F10" s="108"/>
      <c r="G10" s="123"/>
      <c r="H10" s="286" t="str">
        <f>_xlfn.XLOOKUP(テーブル2[[#This Row],[施設種別]],触らない・消さない!$F$6:$F$28,触らない・消さない!$G$6:$G$28,"")</f>
        <v/>
      </c>
      <c r="I10" s="288" t="str">
        <f>IF(テーブル2[[#This Row],[施設種別]]="","",G10*H10)</f>
        <v/>
      </c>
      <c r="J10" s="271"/>
      <c r="K10" s="108" t="s">
        <v>2</v>
      </c>
      <c r="L10" s="271"/>
      <c r="M10" s="108"/>
      <c r="N10" s="272"/>
      <c r="O10" s="273"/>
    </row>
    <row r="11" spans="1:15" s="12" customFormat="1" ht="21.9" customHeight="1">
      <c r="A11" s="284" t="str">
        <f>IF(テーブル2[[#This Row],[施設種別]]="","",L1)</f>
        <v/>
      </c>
      <c r="B11" s="123"/>
      <c r="C11" s="108"/>
      <c r="D11" s="108"/>
      <c r="E11" s="109"/>
      <c r="F11" s="108"/>
      <c r="G11" s="123"/>
      <c r="H11" s="286" t="str">
        <f>_xlfn.XLOOKUP(テーブル2[[#This Row],[施設種別]],触らない・消さない!$F$6:$F$28,触らない・消さない!$G$6:$G$28,"")</f>
        <v/>
      </c>
      <c r="I11" s="287" t="str">
        <f>IF(テーブル2[[#This Row],[施設種別]]="","",G11*H11)</f>
        <v/>
      </c>
      <c r="J11" s="274"/>
      <c r="K11" s="108" t="s">
        <v>1</v>
      </c>
      <c r="L11" s="275"/>
      <c r="M11" s="108"/>
      <c r="N11" s="272"/>
      <c r="O11" s="273"/>
    </row>
    <row r="12" spans="1:15" s="12" customFormat="1" ht="21.9" customHeight="1">
      <c r="A12" s="284" t="str">
        <f>IF(テーブル2[[#This Row],[施設種別]]="","",L1)</f>
        <v/>
      </c>
      <c r="B12" s="123"/>
      <c r="C12" s="108"/>
      <c r="D12" s="108"/>
      <c r="E12" s="109"/>
      <c r="F12" s="108"/>
      <c r="G12" s="123"/>
      <c r="H12" s="286" t="str">
        <f>_xlfn.XLOOKUP(テーブル2[[#This Row],[施設種別]],触らない・消さない!$F$6:$F$28,触らない・消さない!$G$6:$G$28,"")</f>
        <v/>
      </c>
      <c r="I12" s="287" t="str">
        <f>IF(テーブル2[[#This Row],[施設種別]]="","",G12*H12)</f>
        <v/>
      </c>
      <c r="J12" s="274"/>
      <c r="K12" s="108" t="s">
        <v>1</v>
      </c>
      <c r="L12" s="275"/>
      <c r="M12" s="108"/>
      <c r="N12" s="272"/>
      <c r="O12" s="273"/>
    </row>
    <row r="13" spans="1:15" s="12" customFormat="1" ht="21.9" customHeight="1">
      <c r="A13" s="284" t="str">
        <f>IF(テーブル2[[#This Row],[施設種別]]="","",L1)</f>
        <v/>
      </c>
      <c r="B13" s="123"/>
      <c r="C13" s="108"/>
      <c r="D13" s="108"/>
      <c r="E13" s="109"/>
      <c r="F13" s="108"/>
      <c r="G13" s="123"/>
      <c r="H13" s="286" t="str">
        <f>_xlfn.XLOOKUP(テーブル2[[#This Row],[施設種別]],触らない・消さない!$F$6:$F$28,触らない・消さない!$G$6:$G$28,"")</f>
        <v/>
      </c>
      <c r="I13" s="287" t="str">
        <f>IF(テーブル2[[#This Row],[施設種別]]="","",G13*H13)</f>
        <v/>
      </c>
      <c r="J13" s="274"/>
      <c r="K13" s="108" t="s">
        <v>1</v>
      </c>
      <c r="L13" s="275"/>
      <c r="M13" s="108"/>
      <c r="N13" s="272"/>
      <c r="O13" s="273"/>
    </row>
    <row r="14" spans="1:15" s="12" customFormat="1" ht="21.9" customHeight="1">
      <c r="A14" s="284" t="str">
        <f>IF(テーブル2[[#This Row],[施設種別]]="","",L1)</f>
        <v/>
      </c>
      <c r="B14" s="123"/>
      <c r="C14" s="108"/>
      <c r="D14" s="108"/>
      <c r="E14" s="109"/>
      <c r="F14" s="108"/>
      <c r="G14" s="123"/>
      <c r="H14" s="286" t="str">
        <f>_xlfn.XLOOKUP(テーブル2[[#This Row],[施設種別]],触らない・消さない!$F$6:$F$28,触らない・消さない!$G$6:$G$28,"")</f>
        <v/>
      </c>
      <c r="I14" s="287" t="str">
        <f>IF(テーブル2[[#This Row],[施設種別]]="","",G14*H14)</f>
        <v/>
      </c>
      <c r="J14" s="274"/>
      <c r="K14" s="108" t="s">
        <v>1</v>
      </c>
      <c r="L14" s="275"/>
      <c r="M14" s="108"/>
      <c r="N14" s="272"/>
      <c r="O14" s="273"/>
    </row>
    <row r="15" spans="1:15" s="12" customFormat="1" ht="21.75" customHeight="1">
      <c r="A15" s="284" t="str">
        <f>IF(テーブル2[[#This Row],[施設種別]]="","",L1)</f>
        <v/>
      </c>
      <c r="B15" s="123"/>
      <c r="C15" s="108"/>
      <c r="D15" s="108"/>
      <c r="E15" s="109"/>
      <c r="F15" s="108"/>
      <c r="G15" s="123"/>
      <c r="H15" s="286" t="str">
        <f>_xlfn.XLOOKUP(テーブル2[[#This Row],[施設種別]],触らない・消さない!$F$6:$F$28,触らない・消さない!$G$6:$G$28,"")</f>
        <v/>
      </c>
      <c r="I15" s="287" t="str">
        <f>IF(テーブル2[[#This Row],[施設種別]]="","",G15*H15)</f>
        <v/>
      </c>
      <c r="J15" s="274"/>
      <c r="K15" s="108" t="s">
        <v>1</v>
      </c>
      <c r="L15" s="275"/>
      <c r="M15" s="108"/>
      <c r="N15" s="272"/>
      <c r="O15" s="273"/>
    </row>
    <row r="16" spans="1:15" s="12" customFormat="1" ht="21.9" customHeight="1">
      <c r="A16" s="284" t="str">
        <f>IF(テーブル2[[#This Row],[施設種別]]="","",L1)</f>
        <v/>
      </c>
      <c r="B16" s="123"/>
      <c r="C16" s="108"/>
      <c r="D16" s="108"/>
      <c r="E16" s="109"/>
      <c r="F16" s="108"/>
      <c r="G16" s="123"/>
      <c r="H16" s="286" t="str">
        <f>_xlfn.XLOOKUP(テーブル2[[#This Row],[施設種別]],触らない・消さない!$F$6:$F$28,触らない・消さない!$G$6:$G$28,"")</f>
        <v/>
      </c>
      <c r="I16" s="287" t="str">
        <f>IF(テーブル2[[#This Row],[施設種別]]="","",G16*H16)</f>
        <v/>
      </c>
      <c r="J16" s="274"/>
      <c r="K16" s="108" t="s">
        <v>1</v>
      </c>
      <c r="L16" s="275"/>
      <c r="M16" s="108"/>
      <c r="N16" s="272"/>
      <c r="O16" s="273"/>
    </row>
    <row r="17" spans="1:15" s="12" customFormat="1" ht="21.75" customHeight="1">
      <c r="A17" s="284" t="str">
        <f>IF(テーブル2[[#This Row],[施設種別]]="","",L1)</f>
        <v/>
      </c>
      <c r="B17" s="134"/>
      <c r="C17" s="136"/>
      <c r="D17" s="136"/>
      <c r="E17" s="137"/>
      <c r="F17" s="136"/>
      <c r="G17" s="134"/>
      <c r="H17" s="289" t="str">
        <f>_xlfn.XLOOKUP(テーブル2[[#This Row],[施設種別]],触らない・消さない!$F$6:$F$28,触らない・消さない!$G$6:$G$28,"")</f>
        <v/>
      </c>
      <c r="I17" s="96" t="str">
        <f>IF(テーブル2[[#This Row],[施設種別]]="","",G17*H17)</f>
        <v/>
      </c>
      <c r="J17" s="276"/>
      <c r="K17" s="136" t="s">
        <v>1</v>
      </c>
      <c r="L17" s="277"/>
      <c r="M17" s="136"/>
      <c r="N17" s="278"/>
      <c r="O17" s="279"/>
    </row>
    <row r="18" spans="1:15" ht="12.75" customHeight="1">
      <c r="A18" s="6"/>
      <c r="B18" s="6"/>
      <c r="C18" s="6"/>
      <c r="D18" s="5"/>
      <c r="E18" s="21"/>
      <c r="F18" s="6"/>
      <c r="G18" s="6"/>
      <c r="H18" s="6"/>
      <c r="I18" s="6"/>
      <c r="J18" s="6"/>
      <c r="K18" s="5"/>
      <c r="L18" s="6"/>
      <c r="M18" s="6"/>
      <c r="N18" s="6"/>
      <c r="O18" s="6"/>
    </row>
  </sheetData>
  <mergeCells count="1">
    <mergeCell ref="J6:L6"/>
  </mergeCells>
  <phoneticPr fontId="1"/>
  <dataValidations count="2">
    <dataValidation type="list" allowBlank="1" showInputMessage="1" showErrorMessage="1" sqref="C8:D17" xr:uid="{00000000-0002-0000-0700-000000000000}">
      <formula1>"○,×"</formula1>
    </dataValidation>
    <dataValidation type="list" allowBlank="1" showInputMessage="1" showErrorMessage="1" sqref="F8:F17" xr:uid="{00000000-0002-0000-0700-000002000000}">
      <formula1>"創設,改築,増床"</formula1>
    </dataValidation>
  </dataValidations>
  <pageMargins left="0.51181102362204722" right="0.51181102362204722" top="0.55118110236220474" bottom="0" header="0.31496062992125984" footer="0.31496062992125984"/>
  <pageSetup paperSize="9" scale="59" fitToHeight="0"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3000000}">
          <x14:formula1>
            <xm:f>触らない・消さない!$F$6:$F$28</xm:f>
          </x14:formula1>
          <xm:sqref>E8:E17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4193-B81E-4D7B-BFC9-194DE46F2187}">
  <sheetPr>
    <pageSetUpPr fitToPage="1"/>
  </sheetPr>
  <dimension ref="A1:L18"/>
  <sheetViews>
    <sheetView showGridLines="0" view="pageBreakPreview" zoomScaleNormal="90" zoomScaleSheetLayoutView="100" workbookViewId="0">
      <selection activeCell="I13" sqref="I13"/>
    </sheetView>
  </sheetViews>
  <sheetFormatPr defaultColWidth="9" defaultRowHeight="12"/>
  <cols>
    <col min="1" max="1" width="12" style="3" customWidth="1"/>
    <col min="2" max="2" width="8.44140625" style="3" bestFit="1" customWidth="1"/>
    <col min="3" max="3" width="9" style="11" customWidth="1"/>
    <col min="4" max="4" width="38" style="3" bestFit="1" customWidth="1"/>
    <col min="5" max="5" width="13" style="3" bestFit="1" customWidth="1"/>
    <col min="6" max="6" width="14.88671875" style="3" customWidth="1"/>
    <col min="7" max="7" width="11.44140625" style="3" customWidth="1"/>
    <col min="8" max="8" width="17.21875" style="3" customWidth="1"/>
    <col min="9" max="9" width="35.44140625" style="3" customWidth="1"/>
    <col min="10" max="10" width="3.44140625" style="3" bestFit="1" customWidth="1"/>
    <col min="11" max="11" width="18.88671875" style="3" customWidth="1"/>
    <col min="12" max="16384" width="9" style="3"/>
  </cols>
  <sheetData>
    <row r="1" spans="1:12" s="1" customFormat="1" ht="33" customHeight="1">
      <c r="A1" s="31" t="str">
        <f>触らない・消さない!A1</f>
        <v>令和９年度 大阪府介護施設等の整備に関する事業に係る所要額調査　※黄色部分に必要事項を入力ください。</v>
      </c>
      <c r="B1" s="17"/>
      <c r="J1" s="37" t="s">
        <v>142</v>
      </c>
      <c r="K1" s="143" t="str">
        <f>【施設整備】!M1</f>
        <v>○○市</v>
      </c>
      <c r="L1" s="43" t="s">
        <v>141</v>
      </c>
    </row>
    <row r="2" spans="1:12" s="18" customFormat="1" ht="20.100000000000001" customHeight="1">
      <c r="A2" s="81" t="str">
        <f>触らない・消さない!A2</f>
        <v>※事業量を把握するためのものであり、予算を約束できるものではありません</v>
      </c>
      <c r="B2" s="82"/>
      <c r="C2" s="82"/>
      <c r="D2" s="82"/>
      <c r="E2" s="82"/>
      <c r="F2" s="82"/>
      <c r="G2" s="82"/>
      <c r="H2" s="82"/>
      <c r="I2" s="82"/>
      <c r="J2" s="82"/>
    </row>
    <row r="3" spans="1:12" s="1" customFormat="1" ht="20.100000000000001" customHeight="1">
      <c r="A3" s="81" t="str">
        <f>触らない・消さない!A3</f>
        <v>※確実性の高いものを記載ください。</v>
      </c>
      <c r="B3" s="80"/>
      <c r="C3" s="80"/>
      <c r="D3" s="80"/>
      <c r="E3" s="80"/>
      <c r="F3" s="80"/>
      <c r="G3" s="80"/>
      <c r="H3" s="80"/>
      <c r="I3" s="80"/>
      <c r="J3" s="80"/>
    </row>
    <row r="4" spans="1:12" s="1" customFormat="1" ht="19.2">
      <c r="A4" s="23" t="str">
        <f>"【"&amp;触らない・消さない!F29&amp;"】"</f>
        <v>【介護施設等の大規模修繕の際にあわせて行う介護テクノロジーの導入の導入支援事業】</v>
      </c>
      <c r="C4" s="10"/>
      <c r="D4" s="4"/>
      <c r="J4" s="2"/>
    </row>
    <row r="5" spans="1:12" s="14" customFormat="1" ht="20.100000000000001" customHeight="1" thickBot="1">
      <c r="B5" s="23"/>
      <c r="C5" s="15"/>
    </row>
    <row r="6" spans="1:12" s="13" customFormat="1" ht="15" thickBot="1">
      <c r="A6" s="294"/>
      <c r="B6" s="295"/>
      <c r="C6" s="489" t="str">
        <f>触らない・消さない!D8</f>
        <v>R９</v>
      </c>
      <c r="D6" s="295"/>
      <c r="E6" s="489" t="s">
        <v>157</v>
      </c>
      <c r="G6" s="294"/>
      <c r="H6" s="294"/>
      <c r="I6" s="294"/>
      <c r="J6" s="294"/>
    </row>
    <row r="7" spans="1:12" s="42" customFormat="1" ht="64.2" customHeight="1">
      <c r="A7" s="290" t="s">
        <v>220</v>
      </c>
      <c r="B7" s="296" t="s">
        <v>35</v>
      </c>
      <c r="C7" s="297" t="s">
        <v>147</v>
      </c>
      <c r="D7" s="298" t="s">
        <v>7</v>
      </c>
      <c r="E7" s="301" t="s">
        <v>171</v>
      </c>
      <c r="F7" s="291" t="s">
        <v>221</v>
      </c>
      <c r="G7" s="291" t="s">
        <v>240</v>
      </c>
      <c r="H7" s="299" t="s">
        <v>23</v>
      </c>
      <c r="I7" s="490" t="s">
        <v>241</v>
      </c>
    </row>
    <row r="8" spans="1:12" s="12" customFormat="1" ht="21.9" customHeight="1">
      <c r="A8" s="265" t="str">
        <f>IF(テーブル28[[#This Row],[施設種別]]="","",$K$1)</f>
        <v/>
      </c>
      <c r="B8" s="249"/>
      <c r="C8" s="244"/>
      <c r="D8" s="245"/>
      <c r="E8" s="127"/>
      <c r="F8" s="292" t="str">
        <f>_xlfn.XLOOKUP(テーブル28[[#This Row],[施設種別]],触らない・消さない!$F$30:$F$51,触らない・消さない!$G$30:$G$51,"")</f>
        <v/>
      </c>
      <c r="G8" s="262" t="str">
        <f>IF(テーブル28[[#This Row],[施設種別]]="","",E8*F8)</f>
        <v/>
      </c>
      <c r="H8" s="244"/>
      <c r="I8" s="497"/>
    </row>
    <row r="9" spans="1:12" s="12" customFormat="1" ht="21.9" customHeight="1">
      <c r="A9" s="265" t="str">
        <f>IF(テーブル28[[#This Row],[施設種別]]="","",$K$1)</f>
        <v/>
      </c>
      <c r="B9" s="249"/>
      <c r="C9" s="244"/>
      <c r="D9" s="245"/>
      <c r="E9" s="249"/>
      <c r="F9" s="292" t="str">
        <f>_xlfn.XLOOKUP(テーブル28[[#This Row],[施設種別]],触らない・消さない!$F$30:$F$51,触らない・消さない!$G$30:$G$51,"")</f>
        <v/>
      </c>
      <c r="G9" s="293" t="str">
        <f>IF(テーブル28[[#This Row],[施設種別]]="","",E9*F9)</f>
        <v/>
      </c>
      <c r="H9" s="244"/>
      <c r="I9" s="497"/>
    </row>
    <row r="10" spans="1:12" s="12" customFormat="1" ht="21.9" customHeight="1">
      <c r="A10" s="265" t="str">
        <f>IF(テーブル28[[#This Row],[施設種別]]="","",$K$1)</f>
        <v/>
      </c>
      <c r="B10" s="249"/>
      <c r="C10" s="244"/>
      <c r="D10" s="245"/>
      <c r="E10" s="249"/>
      <c r="F10" s="292" t="str">
        <f>_xlfn.XLOOKUP(テーブル28[[#This Row],[施設種別]],触らない・消さない!$F$30:$F$51,触らない・消さない!$G$30:$G$51,"")</f>
        <v/>
      </c>
      <c r="G10" s="293" t="str">
        <f>IF(テーブル28[[#This Row],[施設種別]]="","",E10*F10)</f>
        <v/>
      </c>
      <c r="H10" s="244"/>
      <c r="I10" s="497"/>
    </row>
    <row r="11" spans="1:12" s="12" customFormat="1" ht="21.9" customHeight="1">
      <c r="A11" s="265" t="str">
        <f>IF(テーブル28[[#This Row],[施設種別]]="","",$K$1)</f>
        <v/>
      </c>
      <c r="B11" s="249"/>
      <c r="C11" s="244"/>
      <c r="D11" s="245"/>
      <c r="E11" s="249"/>
      <c r="F11" s="292" t="str">
        <f>_xlfn.XLOOKUP(テーブル28[[#This Row],[施設種別]],触らない・消さない!$F$30:$F$51,触らない・消さない!$G$30:$G$51,"")</f>
        <v/>
      </c>
      <c r="G11" s="262" t="str">
        <f>IF(テーブル28[[#This Row],[施設種別]]="","",E11*F11)</f>
        <v/>
      </c>
      <c r="H11" s="251"/>
      <c r="I11" s="497"/>
    </row>
    <row r="12" spans="1:12" s="12" customFormat="1" ht="21.9" customHeight="1">
      <c r="A12" s="265" t="str">
        <f>IF(テーブル28[[#This Row],[施設種別]]="","",$K$1)</f>
        <v/>
      </c>
      <c r="B12" s="249"/>
      <c r="C12" s="244"/>
      <c r="D12" s="245"/>
      <c r="E12" s="249"/>
      <c r="F12" s="292" t="str">
        <f>_xlfn.XLOOKUP(テーブル28[[#This Row],[施設種別]],触らない・消さない!$F$30:$F$51,触らない・消さない!$G$30:$G$51,"")</f>
        <v/>
      </c>
      <c r="G12" s="262" t="str">
        <f>IF(テーブル28[[#This Row],[施設種別]]="","",E12*F12)</f>
        <v/>
      </c>
      <c r="H12" s="251"/>
      <c r="I12" s="497"/>
    </row>
    <row r="13" spans="1:12" s="12" customFormat="1" ht="21.9" customHeight="1">
      <c r="A13" s="265" t="str">
        <f>IF(テーブル28[[#This Row],[施設種別]]="","",$K$1)</f>
        <v/>
      </c>
      <c r="B13" s="249"/>
      <c r="C13" s="244"/>
      <c r="D13" s="245"/>
      <c r="E13" s="249"/>
      <c r="F13" s="292" t="str">
        <f>_xlfn.XLOOKUP(テーブル28[[#This Row],[施設種別]],触らない・消さない!$F$30:$F$51,触らない・消さない!$G$30:$G$51,"")</f>
        <v/>
      </c>
      <c r="G13" s="262" t="str">
        <f>IF(テーブル28[[#This Row],[施設種別]]="","",E13*F13)</f>
        <v/>
      </c>
      <c r="H13" s="251"/>
      <c r="I13" s="497"/>
    </row>
    <row r="14" spans="1:12" s="12" customFormat="1" ht="21.9" customHeight="1">
      <c r="A14" s="265" t="str">
        <f>IF(テーブル28[[#This Row],[施設種別]]="","",$K$1)</f>
        <v/>
      </c>
      <c r="B14" s="249"/>
      <c r="C14" s="244"/>
      <c r="D14" s="245"/>
      <c r="E14" s="249"/>
      <c r="F14" s="292" t="str">
        <f>_xlfn.XLOOKUP(テーブル28[[#This Row],[施設種別]],触らない・消さない!$F$30:$F$51,触らない・消さない!$G$30:$G$51,"")</f>
        <v/>
      </c>
      <c r="G14" s="262" t="str">
        <f>IF(テーブル28[[#This Row],[施設種別]]="","",E14*F14)</f>
        <v/>
      </c>
      <c r="H14" s="251"/>
      <c r="I14" s="497"/>
    </row>
    <row r="15" spans="1:12" s="12" customFormat="1" ht="21.75" customHeight="1">
      <c r="A15" s="265" t="str">
        <f>IF(テーブル28[[#This Row],[施設種別]]="","",$K$1)</f>
        <v/>
      </c>
      <c r="B15" s="249"/>
      <c r="C15" s="244"/>
      <c r="D15" s="245"/>
      <c r="E15" s="249"/>
      <c r="F15" s="292" t="str">
        <f>_xlfn.XLOOKUP(テーブル28[[#This Row],[施設種別]],触らない・消さない!$F$30:$F$51,触らない・消さない!$G$30:$G$51,"")</f>
        <v/>
      </c>
      <c r="G15" s="262" t="str">
        <f>IF(テーブル28[[#This Row],[施設種別]]="","",E15*F15)</f>
        <v/>
      </c>
      <c r="H15" s="251"/>
      <c r="I15" s="497"/>
    </row>
    <row r="16" spans="1:12" s="12" customFormat="1" ht="21.9" customHeight="1">
      <c r="A16" s="265" t="str">
        <f>IF(テーブル28[[#This Row],[施設種別]]="","",$K$1)</f>
        <v/>
      </c>
      <c r="B16" s="249"/>
      <c r="C16" s="244"/>
      <c r="D16" s="245"/>
      <c r="E16" s="249"/>
      <c r="F16" s="292" t="str">
        <f>_xlfn.XLOOKUP(テーブル28[[#This Row],[施設種別]],触らない・消さない!$F$30:$F$51,触らない・消さない!$G$30:$G$51,"")</f>
        <v/>
      </c>
      <c r="G16" s="262" t="str">
        <f>IF(テーブル28[[#This Row],[施設種別]]="","",E16*F16)</f>
        <v/>
      </c>
      <c r="H16" s="251"/>
      <c r="I16" s="497"/>
    </row>
    <row r="17" spans="1:10" s="12" customFormat="1" ht="21.75" customHeight="1">
      <c r="A17" s="265" t="str">
        <f>IF(テーブル28[[#This Row],[施設種別]]="","",$K$1)</f>
        <v/>
      </c>
      <c r="B17" s="252"/>
      <c r="C17" s="254"/>
      <c r="D17" s="255"/>
      <c r="E17" s="252"/>
      <c r="F17" s="292" t="str">
        <f>_xlfn.XLOOKUP(テーブル28[[#This Row],[施設種別]],触らない・消さない!$F$30:$F$51,触らない・消さない!$G$30:$G$51,"")</f>
        <v/>
      </c>
      <c r="G17" s="264" t="str">
        <f>IF(テーブル28[[#This Row],[施設種別]]="","",E17*F17)</f>
        <v/>
      </c>
      <c r="H17" s="257"/>
      <c r="I17" s="497"/>
    </row>
    <row r="18" spans="1:10" ht="12.75" customHeight="1">
      <c r="A18" s="6"/>
      <c r="B18" s="6"/>
      <c r="C18" s="5"/>
      <c r="D18" s="53"/>
      <c r="E18" s="6"/>
      <c r="F18" s="6"/>
      <c r="G18" s="6"/>
      <c r="H18" s="6"/>
      <c r="I18" s="6"/>
      <c r="J18" s="6"/>
    </row>
  </sheetData>
  <phoneticPr fontId="1"/>
  <dataValidations count="1">
    <dataValidation type="list" allowBlank="1" showInputMessage="1" showErrorMessage="1" sqref="C8:C17" xr:uid="{316E0365-3B31-468D-802A-55906B3517A4}">
      <formula1>"○,×"</formula1>
    </dataValidation>
  </dataValidations>
  <pageMargins left="0.51181102362204722" right="0.51181102362204722" top="0.55118110236220474" bottom="0" header="0.31496062992125984" footer="0.31496062992125984"/>
  <pageSetup paperSize="9" scale="70" fitToHeight="0"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572C40F-EBF6-47A0-8A8F-83DAF5D5DA6A}">
          <x14:formula1>
            <xm:f>触らない・消さない!$F$6:$F$28</xm:f>
          </x14:formula1>
          <xm:sqref>D8:D17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3"/>
  <sheetViews>
    <sheetView showGridLines="0" view="pageBreakPreview" zoomScaleNormal="90" zoomScaleSheetLayoutView="100" workbookViewId="0"/>
  </sheetViews>
  <sheetFormatPr defaultColWidth="9" defaultRowHeight="12"/>
  <cols>
    <col min="1" max="1" width="12.33203125" style="3" customWidth="1"/>
    <col min="2" max="3" width="6.6640625" style="3" customWidth="1"/>
    <col min="4" max="4" width="6.6640625" style="11" customWidth="1"/>
    <col min="5" max="5" width="35" style="3" bestFit="1" customWidth="1"/>
    <col min="6" max="6" width="16.77734375" style="3" bestFit="1" customWidth="1"/>
    <col min="7" max="7" width="5.21875" style="3" customWidth="1"/>
    <col min="8" max="8" width="6.44140625" style="3" bestFit="1" customWidth="1"/>
    <col min="9" max="9" width="17.21875" style="3" customWidth="1"/>
    <col min="10" max="10" width="12.33203125" style="3" bestFit="1" customWidth="1"/>
    <col min="11" max="11" width="8.6640625" style="3" customWidth="1"/>
    <col min="12" max="12" width="12.33203125" style="3" bestFit="1" customWidth="1"/>
    <col min="13" max="13" width="14.77734375" style="3" customWidth="1"/>
    <col min="14" max="14" width="33.21875" style="3" customWidth="1"/>
    <col min="15" max="15" width="4.88671875" style="3" customWidth="1"/>
    <col min="16" max="16384" width="9" style="3"/>
  </cols>
  <sheetData>
    <row r="1" spans="1:14" s="1" customFormat="1" ht="33" customHeight="1">
      <c r="A1" s="31" t="str">
        <f>触らない・消さない!A1</f>
        <v>令和９年度 大阪府介護施設等の整備に関する事業に係る所要額調査　※黄色部分に必要事項を入力ください。</v>
      </c>
      <c r="B1" s="17"/>
      <c r="C1" s="17"/>
      <c r="K1" s="37" t="s">
        <v>142</v>
      </c>
      <c r="L1" s="143" t="str">
        <f>【施設整備】!M1</f>
        <v>○○市</v>
      </c>
      <c r="M1" s="43" t="s">
        <v>141</v>
      </c>
    </row>
    <row r="2" spans="1:14" s="18" customFormat="1" ht="20.100000000000001" customHeight="1">
      <c r="A2" s="81" t="str">
        <f>触らない・消さない!A2</f>
        <v>※事業量を把握するためのものであり、予算を約束できるものではありません</v>
      </c>
      <c r="B2" s="82"/>
      <c r="C2" s="82"/>
      <c r="D2" s="82"/>
      <c r="E2" s="82"/>
      <c r="F2" s="82"/>
      <c r="G2" s="82"/>
      <c r="H2" s="82"/>
      <c r="I2" s="82"/>
      <c r="J2" s="82"/>
      <c r="K2" s="82"/>
      <c r="L2" s="82"/>
      <c r="M2" s="82"/>
      <c r="N2" s="82"/>
    </row>
    <row r="3" spans="1:14" s="1" customFormat="1" ht="20.100000000000001" customHeight="1">
      <c r="A3" s="81" t="str">
        <f>触らない・消さない!A3</f>
        <v>※確実性の高いものを記載ください。</v>
      </c>
      <c r="B3" s="80"/>
      <c r="C3" s="80"/>
      <c r="D3" s="80"/>
      <c r="E3" s="80"/>
      <c r="F3" s="80"/>
      <c r="G3" s="80"/>
      <c r="H3" s="80"/>
      <c r="I3" s="80"/>
      <c r="J3" s="80"/>
      <c r="K3" s="80"/>
      <c r="L3" s="80"/>
      <c r="M3" s="80"/>
      <c r="N3" s="80"/>
    </row>
    <row r="4" spans="1:14" s="1" customFormat="1" ht="19.2">
      <c r="A4" s="19" t="str">
        <f>"【"&amp;触らない・消さない!F52&amp;"】"</f>
        <v>【定期借地権設定のための一時金の支援事業】</v>
      </c>
      <c r="D4" s="10"/>
      <c r="E4" s="4"/>
      <c r="N4" s="2"/>
    </row>
    <row r="5" spans="1:14" s="14" customFormat="1" ht="20.100000000000001" customHeight="1" thickBot="1">
      <c r="B5" s="19"/>
      <c r="C5" s="320"/>
      <c r="D5" s="321"/>
    </row>
    <row r="6" spans="1:14" s="13" customFormat="1" ht="14.4">
      <c r="A6"/>
      <c r="B6"/>
      <c r="C6" s="97" t="str">
        <f>触らない・消さない!D6</f>
        <v>10期</v>
      </c>
      <c r="D6" s="98" t="str">
        <f>触らない・消さない!D8</f>
        <v>R９</v>
      </c>
      <c r="E6"/>
      <c r="F6"/>
      <c r="G6"/>
      <c r="H6"/>
      <c r="I6"/>
      <c r="J6" s="498" t="s">
        <v>179</v>
      </c>
      <c r="K6" s="499"/>
      <c r="L6" s="500"/>
      <c r="M6"/>
      <c r="N6"/>
    </row>
    <row r="7" spans="1:14" s="42" customFormat="1" ht="39.6">
      <c r="A7" s="317" t="s">
        <v>214</v>
      </c>
      <c r="B7" s="268" t="s">
        <v>35</v>
      </c>
      <c r="C7" s="100" t="s">
        <v>148</v>
      </c>
      <c r="D7" s="100" t="s">
        <v>147</v>
      </c>
      <c r="E7" s="158" t="s">
        <v>7</v>
      </c>
      <c r="F7" s="158" t="s">
        <v>31</v>
      </c>
      <c r="G7" s="269" t="s">
        <v>32</v>
      </c>
      <c r="H7" s="269" t="s">
        <v>12</v>
      </c>
      <c r="I7" s="202" t="s">
        <v>57</v>
      </c>
      <c r="J7" s="158" t="s">
        <v>168</v>
      </c>
      <c r="K7" s="158" t="s">
        <v>2</v>
      </c>
      <c r="L7" s="158" t="s">
        <v>169</v>
      </c>
      <c r="M7" s="158" t="s">
        <v>3</v>
      </c>
      <c r="N7" s="270" t="s">
        <v>46</v>
      </c>
    </row>
    <row r="8" spans="1:14" s="7" customFormat="1" ht="21.9" customHeight="1">
      <c r="A8" s="182" t="str">
        <f>IF(テーブル8[[#This Row],[施設種別]]="","",L1)</f>
        <v/>
      </c>
      <c r="B8" s="302"/>
      <c r="C8" s="128"/>
      <c r="D8" s="153"/>
      <c r="E8" s="303"/>
      <c r="F8" s="304"/>
      <c r="G8" s="304"/>
      <c r="H8" s="305"/>
      <c r="I8" s="306"/>
      <c r="J8" s="307"/>
      <c r="K8" s="304" t="s">
        <v>2</v>
      </c>
      <c r="L8" s="308"/>
      <c r="M8" s="304"/>
      <c r="N8" s="309"/>
    </row>
    <row r="9" spans="1:14" s="7" customFormat="1" ht="21.9" customHeight="1">
      <c r="A9" s="318" t="str">
        <f>IF(テーブル8[[#This Row],[施設種別]]="","",L1)</f>
        <v/>
      </c>
      <c r="B9" s="302"/>
      <c r="C9" s="153"/>
      <c r="D9" s="153"/>
      <c r="E9" s="303"/>
      <c r="F9" s="304"/>
      <c r="G9" s="304"/>
      <c r="H9" s="304"/>
      <c r="I9" s="306"/>
      <c r="J9" s="307"/>
      <c r="K9" s="304" t="s">
        <v>2</v>
      </c>
      <c r="L9" s="308"/>
      <c r="M9" s="304"/>
      <c r="N9" s="309"/>
    </row>
    <row r="10" spans="1:14" s="7" customFormat="1" ht="21.9" customHeight="1">
      <c r="A10" s="318" t="str">
        <f>IF(テーブル8[[#This Row],[施設種別]]="","",L1)</f>
        <v/>
      </c>
      <c r="B10" s="302"/>
      <c r="C10" s="153"/>
      <c r="D10" s="153"/>
      <c r="E10" s="303"/>
      <c r="F10" s="304"/>
      <c r="G10" s="304"/>
      <c r="H10" s="304"/>
      <c r="I10" s="306"/>
      <c r="J10" s="307"/>
      <c r="K10" s="304" t="s">
        <v>2</v>
      </c>
      <c r="L10" s="308"/>
      <c r="M10" s="304"/>
      <c r="N10" s="309"/>
    </row>
    <row r="11" spans="1:14" s="7" customFormat="1" ht="21.9" customHeight="1">
      <c r="A11" s="318" t="str">
        <f>IF(テーブル8[[#This Row],[施設種別]]="","",L1)</f>
        <v/>
      </c>
      <c r="B11" s="302"/>
      <c r="C11" s="153"/>
      <c r="D11" s="153"/>
      <c r="E11" s="303"/>
      <c r="F11" s="304"/>
      <c r="G11" s="304"/>
      <c r="H11" s="304"/>
      <c r="I11" s="306"/>
      <c r="J11" s="307"/>
      <c r="K11" s="304" t="s">
        <v>2</v>
      </c>
      <c r="L11" s="308"/>
      <c r="M11" s="304"/>
      <c r="N11" s="309"/>
    </row>
    <row r="12" spans="1:14" s="7" customFormat="1" ht="21.9" customHeight="1">
      <c r="A12" s="319" t="str">
        <f>IF(テーブル8[[#This Row],[施設種別]]="","",L1)</f>
        <v/>
      </c>
      <c r="B12" s="310"/>
      <c r="C12" s="169"/>
      <c r="D12" s="169"/>
      <c r="E12" s="311"/>
      <c r="F12" s="312"/>
      <c r="G12" s="312"/>
      <c r="H12" s="312"/>
      <c r="I12" s="313"/>
      <c r="J12" s="314"/>
      <c r="K12" s="312" t="s">
        <v>1</v>
      </c>
      <c r="L12" s="315"/>
      <c r="M12" s="312"/>
      <c r="N12" s="316"/>
    </row>
    <row r="13" spans="1:14" ht="28.5" customHeight="1">
      <c r="A13" s="319" t="str">
        <f>IF(テーブル8[[#This Row],[施設種別]]="","",L1)</f>
        <v/>
      </c>
      <c r="B13" s="310"/>
      <c r="C13" s="169"/>
      <c r="D13" s="169"/>
      <c r="E13" s="311"/>
      <c r="F13" s="312"/>
      <c r="G13" s="312"/>
      <c r="H13" s="312"/>
      <c r="I13" s="313"/>
      <c r="J13" s="314"/>
      <c r="K13" s="312"/>
      <c r="L13" s="315"/>
      <c r="M13" s="312"/>
      <c r="N13" s="316"/>
    </row>
  </sheetData>
  <mergeCells count="1">
    <mergeCell ref="J6:L6"/>
  </mergeCells>
  <phoneticPr fontId="1"/>
  <dataValidations count="2">
    <dataValidation type="list" allowBlank="1" showInputMessage="1" showErrorMessage="1" sqref="G8:G13" xr:uid="{00000000-0002-0000-0800-000000000000}">
      <formula1>"創設,改築,増床"</formula1>
    </dataValidation>
    <dataValidation type="list" allowBlank="1" showInputMessage="1" showErrorMessage="1" sqref="C8:D13" xr:uid="{00000000-0002-0000-0800-000001000000}">
      <formula1>"○,×"</formula1>
    </dataValidation>
  </dataValidations>
  <pageMargins left="0.51181102362204722" right="0.51181102362204722" top="0.55118110236220474" bottom="0" header="0.31496062992125984" footer="0.31496062992125984"/>
  <pageSetup paperSize="9" scale="70" fitToHeight="0" orientation="landscape" cellComments="asDisplayed"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5000000}">
          <x14:formula1>
            <xm:f>触らない・消さない!$F$53:$F$73</xm:f>
          </x14:formula1>
          <xm:sqref>E8:E13</xm:sqref>
        </x14:dataValidation>
        <x14:dataValidation type="list" allowBlank="1" showInputMessage="1" showErrorMessage="1" xr:uid="{00000000-0002-0000-0800-000004000000}">
          <x14:formula1>
            <xm:f>触らない・消さない!$F$81:$F$83</xm:f>
          </x14:formula1>
          <xm:sqref>F8:F13</xm:sqref>
        </x14:dataValidation>
        <x14:dataValidation type="list" allowBlank="1" showInputMessage="1" showErrorMessage="1" xr:uid="{00000000-0002-0000-0800-000003000000}">
          <x14:formula1>
            <xm:f>触らない・消さない!$D$11:$D$12</xm:f>
          </x14:formula1>
          <xm:sqref>H8:H13</xm:sqref>
        </x14:dataValidation>
      </x14:dataValidations>
    </ext>
  </extLst>
</worksheet>
</file>